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maja.dzakulin\Desktop\"/>
    </mc:Choice>
  </mc:AlternateContent>
  <xr:revisionPtr revIDLastSave="0" documentId="8_{4F7E25E2-68DB-4093-80FE-6EF579BCDB27}" xr6:coauthVersionLast="47" xr6:coauthVersionMax="47" xr10:uidLastSave="{00000000-0000-0000-0000-000000000000}"/>
  <workbookProtection workbookAlgorithmName="SHA-512" workbookHashValue="N4JNZiqRoBVrw7rgE+KhDaxbQTO/V9WpUQrLznEWE18C+mbqiD8mhMsKBCvsMw0XAk3po8cIeo5NwhjTpApOHQ==" workbookSaltValue="nu6eyC0Y0w7T8wwZf95eSQ==" workbookSpinCount="100000" lockStructure="1"/>
  <bookViews>
    <workbookView xWindow="-110" yWindow="-110" windowWidth="19420" windowHeight="10420" xr2:uid="{F5CC2DC9-F2D6-412D-93F0-C81FC627C84D}"/>
  </bookViews>
  <sheets>
    <sheet name="Pre_Check" sheetId="1" r:id="rId1"/>
    <sheet name="Liste" sheetId="2" state="hidden" r:id="rId2"/>
  </sheets>
  <definedNames>
    <definedName name="LST_Antwort">Liste!$B$3:$B$6</definedName>
    <definedName name="LST_AntwortVerweis">Liste!$B$3:$C$6</definedName>
    <definedName name="LST_Wahlvorgaben">Liste!$B$9:$B$10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1" l="1"/>
  <c r="I22" i="1"/>
  <c r="J22" i="1" s="1"/>
  <c r="I21" i="1"/>
  <c r="J21" i="1" s="1"/>
  <c r="I11" i="1"/>
  <c r="D19" i="1"/>
  <c r="F18" i="1"/>
  <c r="I10" i="1"/>
  <c r="F20" i="1"/>
  <c r="F17" i="1"/>
  <c r="I39" i="1"/>
  <c r="B40" i="1" s="1"/>
  <c r="I43" i="1"/>
  <c r="I44" i="1"/>
  <c r="I45" i="1"/>
  <c r="I46" i="1"/>
  <c r="I47" i="1"/>
  <c r="I48" i="1"/>
  <c r="I49" i="1"/>
  <c r="I50" i="1"/>
  <c r="I51" i="1"/>
  <c r="I52" i="1"/>
  <c r="I53" i="1"/>
  <c r="I54" i="1"/>
  <c r="I55" i="1"/>
  <c r="I56" i="1"/>
  <c r="I57" i="1"/>
  <c r="I58" i="1"/>
  <c r="I42" i="1"/>
  <c r="I59" i="1" l="1"/>
  <c r="J39" i="1"/>
  <c r="J59" i="1" s="1"/>
  <c r="F10" i="1"/>
  <c r="F42" i="1" l="1"/>
  <c r="F36" i="1"/>
  <c r="F34" i="1"/>
  <c r="F32" i="1"/>
  <c r="F28" i="1"/>
  <c r="F30" i="1"/>
  <c r="F31" i="1"/>
  <c r="F27" i="1"/>
  <c r="F26" i="1"/>
  <c r="F16" i="1"/>
  <c r="F14" i="1"/>
  <c r="F15" i="1"/>
  <c r="F13" i="1"/>
  <c r="I23" i="1"/>
  <c r="J23" i="1" s="1"/>
  <c r="I24" i="1"/>
  <c r="J24" i="1" s="1"/>
  <c r="I25" i="1"/>
  <c r="J25" i="1" s="1"/>
  <c r="J26" i="1" l="1"/>
  <c r="F2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Stefanie Steiner</author>
  </authors>
  <commentList>
    <comment ref="C5" authorId="0" shapeId="0" xr:uid="{38A23A0C-32CD-431A-9886-1E4406161C95}">
      <text>
        <r>
          <rPr>
            <sz val="9"/>
            <color indexed="81"/>
            <rFont val="Segoe UI"/>
            <family val="2"/>
          </rPr>
          <t>Entspricht die EBF der erhaltenen Bestandesbauten 2/3 oder mehr der künftigen EBF des Areals?</t>
        </r>
      </text>
    </comment>
  </commentList>
</comments>
</file>

<file path=xl/sharedStrings.xml><?xml version="1.0" encoding="utf-8"?>
<sst xmlns="http://schemas.openxmlformats.org/spreadsheetml/2006/main" count="149" uniqueCount="143">
  <si>
    <t xml:space="preserve">A1.1 </t>
  </si>
  <si>
    <t>Zertifizierung nach Minergie (-P/-A/-ECO)</t>
  </si>
  <si>
    <t xml:space="preserve">B1.1 </t>
  </si>
  <si>
    <t>Organisation</t>
  </si>
  <si>
    <t xml:space="preserve">B1.2 </t>
  </si>
  <si>
    <t>Monitoring mit Energiemanagementsystem (EMS)</t>
  </si>
  <si>
    <t xml:space="preserve">B1.3 </t>
  </si>
  <si>
    <t>Überprüfung der energetischen Messwerte</t>
  </si>
  <si>
    <t xml:space="preserve">C1.1 </t>
  </si>
  <si>
    <t>Betriebsenergie</t>
  </si>
  <si>
    <t xml:space="preserve">C1.2 </t>
  </si>
  <si>
    <t>Nutzung thermische Energie</t>
  </si>
  <si>
    <t xml:space="preserve">C1.3 </t>
  </si>
  <si>
    <t>Fossilfreie Fernwärme</t>
  </si>
  <si>
    <t xml:space="preserve">C1.4 </t>
  </si>
  <si>
    <t>Nutzung solare Energie</t>
  </si>
  <si>
    <t xml:space="preserve">C2.1 </t>
  </si>
  <si>
    <t>Treibhausgasemissionen in der Erstellung</t>
  </si>
  <si>
    <t xml:space="preserve">D1.1 </t>
  </si>
  <si>
    <t>Grünflächen</t>
  </si>
  <si>
    <t xml:space="preserve">D1.2 </t>
  </si>
  <si>
    <t>Beschattung durch Bäume</t>
  </si>
  <si>
    <t xml:space="preserve">D1.3 </t>
  </si>
  <si>
    <t>Verdunstung, Versickerung und Retention</t>
  </si>
  <si>
    <t xml:space="preserve">E1.1 </t>
  </si>
  <si>
    <t>Angebot Abstellplätze</t>
  </si>
  <si>
    <t xml:space="preserve">E1.2 </t>
  </si>
  <si>
    <t xml:space="preserve">E1.3 </t>
  </si>
  <si>
    <t>Erschliessung</t>
  </si>
  <si>
    <t xml:space="preserve">E2.1 </t>
  </si>
  <si>
    <t>Elektromobilität</t>
  </si>
  <si>
    <t xml:space="preserve">E2.2 </t>
  </si>
  <si>
    <t>Fahrzeug-Sharing</t>
  </si>
  <si>
    <t xml:space="preserve">B1.4 </t>
  </si>
  <si>
    <t>Sicherstellung einer hohen Nutzungsdichte</t>
  </si>
  <si>
    <t xml:space="preserve">B1.5 </t>
  </si>
  <si>
    <t>Visualisierung von Messgrössen für Nutzende</t>
  </si>
  <si>
    <t xml:space="preserve">B1.6 </t>
  </si>
  <si>
    <t>Joker Areal-Management</t>
  </si>
  <si>
    <t xml:space="preserve">C1.5 </t>
  </si>
  <si>
    <t>Innovative Speicherlösungen</t>
  </si>
  <si>
    <t xml:space="preserve">C2.2 </t>
  </si>
  <si>
    <t>Einsatz lokaler Ressourcen</t>
  </si>
  <si>
    <t xml:space="preserve">C2.3 </t>
  </si>
  <si>
    <t xml:space="preserve">Wiederverwendung von Bauteilgruppen </t>
  </si>
  <si>
    <t xml:space="preserve">C2.4 </t>
  </si>
  <si>
    <t xml:space="preserve">C2.5 </t>
  </si>
  <si>
    <t>Joker Energie und Treibhausgase</t>
  </si>
  <si>
    <t xml:space="preserve">D1.4 </t>
  </si>
  <si>
    <t>Durchlüftung im Areal</t>
  </si>
  <si>
    <t xml:space="preserve">D1.5 </t>
  </si>
  <si>
    <t xml:space="preserve">D1.6 </t>
  </si>
  <si>
    <t>Keine Unterbauung von Freiflächen</t>
  </si>
  <si>
    <t xml:space="preserve">D1.7 </t>
  </si>
  <si>
    <t>Joker Komfort und Klimaanpassung</t>
  </si>
  <si>
    <t xml:space="preserve">E2.3 </t>
  </si>
  <si>
    <t xml:space="preserve">E2.4 </t>
  </si>
  <si>
    <t>Areal-interne Angebote zur Verkehrsreduktion</t>
  </si>
  <si>
    <t xml:space="preserve">E2.5 </t>
  </si>
  <si>
    <t>Mobilitätsmanagement zur MIV-Reduktion</t>
  </si>
  <si>
    <t xml:space="preserve">E2.6 </t>
  </si>
  <si>
    <t>Bidirektionale Ladestationen</t>
  </si>
  <si>
    <t xml:space="preserve">E2.7 </t>
  </si>
  <si>
    <t>Joker Mobilität</t>
  </si>
  <si>
    <t>Kann eine Organisation gegründet werden, die von allen Grundeigentümern getragen wird und die während der Areal-Entwicklung und in der Anfangsphase des Betriebs gewisse Lenkungsaufgaben übernimmt?</t>
  </si>
  <si>
    <t>Ist der Anschluss an ein Fernwärmenetz geplant?</t>
  </si>
  <si>
    <t>Werden viele Gebäude rückgebaut, die weniger als 60 Jahre alt sind?</t>
  </si>
  <si>
    <t xml:space="preserve">Kann das Regenwasser von der Mehrheit der Dächer lokal zurückgehalten oder versickert werden? </t>
  </si>
  <si>
    <t>Ist eine engmaschige Erschliessung im Areal für Velo- und Fussverkehr geplant (z.B. ohne grosse Umwege um Gebäude herum)?</t>
  </si>
  <si>
    <t>Ist eine gute Anschliessung ans Netz des Velo- und Fussverkehrs ausserhalb des Areals möglich?</t>
  </si>
  <si>
    <t>Antwort</t>
  </si>
  <si>
    <t>Liste</t>
  </si>
  <si>
    <t>Ja</t>
  </si>
  <si>
    <t>Nein</t>
  </si>
  <si>
    <t>Vielleicht</t>
  </si>
  <si>
    <t xml:space="preserve">Können bei 60% der Parkplätze für Neubauten die Elektroinstallationen bis und mit Steckdose installiert werden (ohne Ladestation)? </t>
  </si>
  <si>
    <t>Durch ein zielgerichtetes Wohnungsangebot mit effizienten Grundrissen wird eine hohe Nutzungsdichte gewährleistet.</t>
  </si>
  <si>
    <t>Das Monitoring von mindestens einem Drittel der Wohngebäude wird so ausgebaut, dass die Bewohnenden auf einer digitalen Anzeige einfach die aktuellen energierelevanten Parameter für ihre Nutzungseinheit einsehen können.</t>
  </si>
  <si>
    <t>Es wird eine innovative Langzeit-Speicherlösung umgesetzt, um die Areal-intern erzeugten thermischen oder elektrischen Energien zu speichern.</t>
  </si>
  <si>
    <t>Es werden Massnahmen zur Wiederverwendung von Bauteilgruppen umgesetzt. Für Gebäude, die rückgebaut werden und für alle für den Rückbau vorgesehenen Bauteile bei Erneuerungen, werden Wiederverwendungslisten erstellt. In den Bauplänen werden wiederverwendete Bauteile eingezeichnet.</t>
  </si>
  <si>
    <t>Es werden maximal 40 % des normalen Aushubmaterials abtransportiert. Als normale Aushubmenge gilt 1 m3 pro m2 EBF.</t>
  </si>
  <si>
    <t>Die Ausrichtung und Struktur von Neubauten werden so geplant, dass eine gute Durchlüftung des Areals gewährleistet wird.</t>
  </si>
  <si>
    <t>Das anfallende Niederschlagswasser von mindestens 20 % der Dachflächen auf dem Areal wird gespeichert und für die Nutzung im privaten oder im gewerblichen Bereich eingesetzt.</t>
  </si>
  <si>
    <t>Es werden besonders wenige  Personenwagenabstellplätze (PP) geplant. z.B. Wohnen in ländlichem Gebiet: weniger als 1 PP pro Wohnung.</t>
  </si>
  <si>
    <t>Es werden mindestens zwei verschiedene Einrichtungen geschaffen, die zur Reduktion der Mobilität der Bewohnenden beitragen. Dies kann z.B. ein Lebensmittel-Laden, ein Restaurant oder ein Kindergarten sein.</t>
  </si>
  <si>
    <t>Mindestens 5 % der Personenwagenabstellplätze werden mit bidirektionalen Ladestationen ausgerüstet.</t>
  </si>
  <si>
    <t>Kommentar</t>
  </si>
  <si>
    <t>Frage</t>
  </si>
  <si>
    <t>Pre-Check Minergie-Areal</t>
  </si>
  <si>
    <t>Pflichtvorgaben</t>
  </si>
  <si>
    <t>-</t>
  </si>
  <si>
    <t>Planen Sie mehr als ein neues UG?</t>
  </si>
  <si>
    <t>Detaillierter zu prüfen</t>
  </si>
  <si>
    <t>Sind in den Neubauten speziell grosse Spannweiten geplant?</t>
  </si>
  <si>
    <t>Werden die Neubauten mehrheitlich in Massivbauweise gebaut?</t>
  </si>
  <si>
    <t>Sind in den Neubauten sehr grosse Fensterflächen geplant?</t>
  </si>
  <si>
    <t>Können 40% der Flächen um die Gebäude herum begrünt werden?</t>
  </si>
  <si>
    <t>Können bei den Parkplätzen für die erneuerten Bestandesbauten die Leerrohre und Kabeltragsysteme installiert werden?</t>
  </si>
  <si>
    <t>Bezeichnung Areal</t>
  </si>
  <si>
    <t>Datum</t>
  </si>
  <si>
    <t>Bewertung</t>
  </si>
  <si>
    <t>Ist viel Platz für Veloabstellplätze vorgesehen (z.B. Wohnen: 1 Platz pro Zimmer)?</t>
  </si>
  <si>
    <t>Möglicher Stolperstein</t>
  </si>
  <si>
    <t>Wahlvorgaben</t>
  </si>
  <si>
    <t>Beschreibung</t>
  </si>
  <si>
    <t>Umsetzung möglich?</t>
  </si>
  <si>
    <t>Anteil Bestandesbauten</t>
  </si>
  <si>
    <t>Wert</t>
  </si>
  <si>
    <t>Anzahl Wahlvorgaben</t>
  </si>
  <si>
    <t>Wahlvorgabe gewählt</t>
  </si>
  <si>
    <t>Anzahl negative Punkte für CO2</t>
  </si>
  <si>
    <t>Index für Farbcode</t>
  </si>
  <si>
    <t>Bestandesbauten und Neubauten</t>
  </si>
  <si>
    <t>Gibt es Bestandesbauten im Areal, die erhalten bleiben?</t>
  </si>
  <si>
    <t>Minimum an Personenwagen-abstellplätzen</t>
  </si>
  <si>
    <t>Wird oder wurde ein Energiekonzept für die thermische Energieversorgung erstellt?</t>
  </si>
  <si>
    <t>Vielleicht = Ja</t>
  </si>
  <si>
    <t>Keine Probleme zu erwarten</t>
  </si>
  <si>
    <t>Es werden mindestens zwei Massnahmen zur Reduktion des motorisierten Individualverkehrs umgesetzt. Z.B. Serviceangebote für Velonutzende oder mietvertragliche Regelungen zum Autobesitz.</t>
  </si>
  <si>
    <t>Anzahl "vielleicht"</t>
  </si>
  <si>
    <t>Sind Sie bereit, alle Neubauten nach Minergie, Minergie-P oder Minergie-A zu zertifizieren (mit oder ohne Zusatz ECO)?</t>
  </si>
  <si>
    <t>Sind Sie bereit, die energetischen Messwerte in den ersten Betriebsjahren überprüfen zu lassen und bei Auffälligkeiten eine Betriebsoptimierung durchführen zu lassen?</t>
  </si>
  <si>
    <t>Sind Sie bereit, die Veloabstellplätze gut beleuchtet, mit Möglichkeiten zum Anschliessen der Velos und mit ausreichend Platz auszurüsten?</t>
  </si>
  <si>
    <t>Welche der folgenden Wahlvorgaben sollen / könnten im Areal umgesetzt werden? Geben Sie für die Bewertung in allen Feldern eine Antwort.</t>
  </si>
  <si>
    <t>Sind Sie bereit, ein Minergie-Modul Monitoring inkl. Betriebs-Check oder ein gleichwertiges System zu installieren? D.h. ein System, das eine Auswertung der energetischen Messwerte auf Areal- und auf Gebäudeebene erlaubt und einen Vergleich von Plan- und Messwerten ermöglicht.</t>
  </si>
  <si>
    <t>Können Geh- und Radwege, (Vor)plätze sowie Parkplätze mit wenig Verkehr versickerungsfähig ausgestaltet werden?</t>
  </si>
  <si>
    <r>
      <rPr>
        <b/>
        <sz val="10"/>
        <color theme="1"/>
        <rFont val="Arial"/>
        <family val="2"/>
      </rPr>
      <t xml:space="preserve">Wichtiger Hinweis: </t>
    </r>
    <r>
      <rPr>
        <sz val="10"/>
        <color theme="1"/>
        <rFont val="Arial"/>
        <family val="2"/>
      </rPr>
      <t>Der Pre-Check eignet sich dazu, eine erste Übersicht der Anforderungen des Minergie-Areals zu erhalten und mögliche Stolpersteine zu identifizieren. Das Ausfüllen gewährleistet nicht, dass die Anforderungen erfüllt werden - dazu müssen die detaillierten Vorgaben gemäss aktuellem Reglement berücksichtigt werden.</t>
    </r>
  </si>
  <si>
    <t>Wenig Erdbewe-gungen für Geländegestaltung</t>
  </si>
  <si>
    <t>Regenwasser-nutzung</t>
  </si>
  <si>
    <t>Wird das Potenzial der solaren Energieproduktion auf den Dächern ausgenutzt?</t>
  </si>
  <si>
    <t>Wird die Wärme (Heizung und Warmwasser) in allen Gebäuden mit erneuerbaren Energien erzeugt, respektive auf Erneuerbare umgestellt?</t>
  </si>
  <si>
    <t>Kann 1/3 der bestehenden gesunden Bäume erhalten werden und können neue Bäume gepflanzt werden (Beschattung durch Bäume 15 - 25%)?</t>
  </si>
  <si>
    <t>Nutzerfreundlichkeit der Veloabstellplätze</t>
  </si>
  <si>
    <t>Es wird auf die Unterbauung von Freiflächen verzichtet, die ausserhalb von bestehenden oder neuen Gebäudeflächen liegen.</t>
  </si>
  <si>
    <t>Es wird eine eigene Massnahme mit einer positiven Wirkung auf den Themenbereich B umgesetzt.</t>
  </si>
  <si>
    <t>Es wird eine eigene Massnahme mit einer positiven Wirkung auf den Themenbereich C umgesetzt.</t>
  </si>
  <si>
    <t>Es wird eine eigene Massnahme mit einer positiven Wirkung auf den Themenbereich D umgesetzt.</t>
  </si>
  <si>
    <t>Es wird eine eigene Massnahme mit einer positiven Wirkung auf den Themenbereich E umgesetzt.</t>
  </si>
  <si>
    <t>Anteil Bestandesbauten ist kleiner als  2/3 der totalen EBF</t>
  </si>
  <si>
    <t>Anteil Bestandesbauten ist gleich oder grösser als 2/3 der totalen EBF</t>
  </si>
  <si>
    <t>Achtung: Frage doppelt gewertet</t>
  </si>
  <si>
    <t>Sind Sie bereit, ein Fahrzeug-Sharing basierend auf den Bedürfnissen der Nutzenden zur Verfügung zu stellen (im Areal oder angrenzend ans Areal, kann auch mit einem externen Anbieter sein)? Z.b. Bike-Sharing, Mobility-Standort oder Scooters-Sharing.</t>
  </si>
  <si>
    <t xml:space="preserve">Ein wesentlicher Anteil der Baustoffe stammt aus lokal gewonnenen Materialien (z.B. Dämmung, Tragelemente, Aufschüttung, Wandbekleidung,...). Max. Distanzen zum Abbauort: Erde, Lehm, Steine, Kies und Sand: 25 km, übrige Baustoffe 100 km.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</si>
</sst>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Aptos Narrow"/>
      <family val="2"/>
      <scheme val="minor"/>
    </font>
    <font>
      <b/>
      <sz val="10"/>
      <name val="Arial"/>
      <family val="2"/>
    </font>
    <font>
      <sz val="10"/>
      <name val="Arial"/>
      <family val="2"/>
    </font>
    <font>
      <b/>
      <sz val="10"/>
      <color theme="1"/>
      <name val="Arial"/>
      <family val="2"/>
    </font>
    <font>
      <sz val="10"/>
      <color theme="1"/>
      <name val="Arial"/>
      <family val="2"/>
    </font>
    <font>
      <b/>
      <sz val="18"/>
      <color theme="1"/>
      <name val="Arial"/>
      <family val="2"/>
    </font>
    <font>
      <sz val="10"/>
      <color rgb="FFFF0000"/>
      <name val="Arial"/>
      <family val="2"/>
    </font>
    <font>
      <sz val="10"/>
      <color theme="0"/>
      <name val="Arial"/>
      <family val="2"/>
    </font>
    <font>
      <sz val="9"/>
      <color indexed="81"/>
      <name val="Segoe UI"/>
      <family val="2"/>
    </font>
    <font>
      <sz val="11"/>
      <color theme="1"/>
      <name val="Aptos Narrow"/>
      <family val="2"/>
    </font>
    <font>
      <sz val="8"/>
      <name val="Aptos Narrow"/>
      <family val="2"/>
      <scheme val="minor"/>
    </font>
    <font>
      <b/>
      <sz val="11"/>
      <color theme="1"/>
      <name val="Aptos Narrow"/>
      <family val="2"/>
      <scheme val="minor"/>
    </font>
  </fonts>
  <fills count="6">
    <fill>
      <patternFill patternType="none"/>
    </fill>
    <fill>
      <patternFill patternType="gray125"/>
    </fill>
    <fill>
      <patternFill patternType="solid">
        <fgColor theme="2"/>
        <bgColor indexed="64"/>
      </patternFill>
    </fill>
    <fill>
      <patternFill patternType="solid">
        <fgColor rgb="FFCCE5A9"/>
        <bgColor indexed="64"/>
      </patternFill>
    </fill>
    <fill>
      <patternFill patternType="solid">
        <fgColor rgb="FFE96D75"/>
        <bgColor indexed="64"/>
      </patternFill>
    </fill>
    <fill>
      <patternFill patternType="solid">
        <fgColor rgb="FFEDD59E"/>
        <bgColor indexed="64"/>
      </patternFill>
    </fill>
  </fills>
  <borders count="23">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0"/>
      </left>
      <right style="thick">
        <color theme="0"/>
      </right>
      <top style="thick">
        <color theme="0"/>
      </top>
      <bottom style="thick">
        <color theme="0"/>
      </bottom>
      <diagonal/>
    </border>
    <border>
      <left style="thin">
        <color indexed="64"/>
      </left>
      <right style="thin">
        <color indexed="64"/>
      </right>
      <top style="thin">
        <color indexed="64"/>
      </top>
      <bottom style="thin">
        <color indexed="64"/>
      </bottom>
      <diagonal/>
    </border>
    <border>
      <left style="thick">
        <color theme="0"/>
      </left>
      <right style="thick">
        <color theme="0"/>
      </right>
      <top style="thick">
        <color theme="0"/>
      </top>
      <bottom/>
      <diagonal/>
    </border>
    <border>
      <left/>
      <right/>
      <top style="thin">
        <color theme="2" tint="-0.24994659260841701"/>
      </top>
      <bottom style="thin">
        <color theme="2" tint="-0.24994659260841701"/>
      </bottom>
      <diagonal/>
    </border>
    <border>
      <left/>
      <right/>
      <top style="thin">
        <color theme="2" tint="-0.24994659260841701"/>
      </top>
      <bottom style="thin">
        <color auto="1"/>
      </bottom>
      <diagonal/>
    </border>
    <border>
      <left/>
      <right/>
      <top style="thin">
        <color auto="1"/>
      </top>
      <bottom style="thin">
        <color theme="2" tint="-0.24994659260841701"/>
      </bottom>
      <diagonal/>
    </border>
    <border>
      <left style="medium">
        <color theme="0"/>
      </left>
      <right/>
      <top style="medium">
        <color theme="0"/>
      </top>
      <bottom style="medium">
        <color theme="0"/>
      </bottom>
      <diagonal/>
    </border>
    <border>
      <left/>
      <right/>
      <top/>
      <bottom style="thin">
        <color theme="2" tint="-0.24994659260841701"/>
      </bottom>
      <diagonal/>
    </border>
    <border>
      <left/>
      <right style="thin">
        <color auto="1"/>
      </right>
      <top style="thin">
        <color auto="1"/>
      </top>
      <bottom style="thin">
        <color auto="1"/>
      </bottom>
      <diagonal/>
    </border>
    <border>
      <left style="medium">
        <color theme="0"/>
      </left>
      <right style="medium">
        <color theme="0"/>
      </right>
      <top style="thin">
        <color auto="1"/>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style="thin">
        <color auto="1"/>
      </bottom>
      <diagonal/>
    </border>
    <border>
      <left style="medium">
        <color theme="0"/>
      </left>
      <right/>
      <top/>
      <bottom style="medium">
        <color theme="0"/>
      </bottom>
      <diagonal/>
    </border>
    <border>
      <left style="medium">
        <color theme="0"/>
      </left>
      <right/>
      <top style="medium">
        <color theme="0"/>
      </top>
      <bottom style="thin">
        <color auto="1"/>
      </bottom>
      <diagonal/>
    </border>
    <border>
      <left/>
      <right style="thin">
        <color indexed="64"/>
      </right>
      <top style="thin">
        <color indexed="64"/>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0"/>
      </left>
      <right style="medium">
        <color theme="0"/>
      </right>
      <top/>
      <bottom style="medium">
        <color theme="0"/>
      </bottom>
      <diagonal/>
    </border>
    <border>
      <left style="medium">
        <color theme="0"/>
      </left>
      <right/>
      <top style="thin">
        <color auto="1"/>
      </top>
      <bottom style="thin">
        <color auto="1"/>
      </bottom>
      <diagonal/>
    </border>
  </borders>
  <cellStyleXfs count="1">
    <xf numFmtId="0" fontId="0" fillId="0" borderId="0"/>
  </cellStyleXfs>
  <cellXfs count="106">
    <xf numFmtId="0" fontId="0" fillId="0" borderId="0" xfId="0"/>
    <xf numFmtId="0" fontId="4" fillId="0" borderId="0" xfId="0" applyFont="1" applyAlignment="1">
      <alignment vertical="top"/>
    </xf>
    <xf numFmtId="0" fontId="4" fillId="0" borderId="0" xfId="0" applyFont="1" applyAlignment="1">
      <alignment vertical="top" wrapText="1"/>
    </xf>
    <xf numFmtId="0" fontId="3" fillId="0" borderId="0" xfId="0" applyFont="1" applyAlignment="1">
      <alignment vertical="top"/>
    </xf>
    <xf numFmtId="0" fontId="4" fillId="0" borderId="1" xfId="0" applyFont="1" applyBorder="1" applyAlignment="1">
      <alignment vertical="top" wrapText="1"/>
    </xf>
    <xf numFmtId="0" fontId="4" fillId="0" borderId="0" xfId="0" applyFont="1" applyAlignment="1">
      <alignment horizontal="center" vertical="center"/>
    </xf>
    <xf numFmtId="0" fontId="1" fillId="0" borderId="1" xfId="0" applyFont="1" applyBorder="1" applyAlignment="1">
      <alignment vertical="top" wrapText="1"/>
    </xf>
    <xf numFmtId="4" fontId="4" fillId="0" borderId="0" xfId="0" applyNumberFormat="1" applyFont="1" applyAlignment="1">
      <alignment vertical="top"/>
    </xf>
    <xf numFmtId="0" fontId="4" fillId="0" borderId="0" xfId="0" applyFont="1" applyAlignment="1">
      <alignment horizontal="center" vertical="top"/>
    </xf>
    <xf numFmtId="0" fontId="1" fillId="0" borderId="2" xfId="0" applyFont="1" applyBorder="1" applyAlignment="1">
      <alignment vertical="top" wrapText="1"/>
    </xf>
    <xf numFmtId="0" fontId="1" fillId="0" borderId="3" xfId="0" applyFont="1" applyBorder="1" applyAlignment="1">
      <alignment vertical="top" wrapText="1"/>
    </xf>
    <xf numFmtId="4" fontId="4" fillId="0" borderId="0" xfId="0" applyNumberFormat="1" applyFont="1" applyAlignment="1">
      <alignment vertical="top" wrapText="1"/>
    </xf>
    <xf numFmtId="4" fontId="4" fillId="0" borderId="0" xfId="0" applyNumberFormat="1" applyFont="1" applyAlignment="1">
      <alignment horizontal="center" vertical="center"/>
    </xf>
    <xf numFmtId="0" fontId="4" fillId="0" borderId="0" xfId="0" applyFont="1" applyAlignment="1">
      <alignment horizontal="left" vertical="top"/>
    </xf>
    <xf numFmtId="0" fontId="6" fillId="4" borderId="4" xfId="0" applyFont="1" applyFill="1" applyBorder="1" applyAlignment="1">
      <alignment horizontal="center" vertical="center"/>
    </xf>
    <xf numFmtId="4" fontId="4" fillId="5" borderId="4" xfId="0" applyNumberFormat="1" applyFont="1" applyFill="1" applyBorder="1" applyAlignment="1">
      <alignment vertical="top"/>
    </xf>
    <xf numFmtId="0" fontId="4" fillId="3" borderId="4" xfId="0" applyFont="1" applyFill="1" applyBorder="1" applyAlignment="1">
      <alignment vertical="top"/>
    </xf>
    <xf numFmtId="4" fontId="4" fillId="2" borderId="4" xfId="0" applyNumberFormat="1" applyFont="1" applyFill="1" applyBorder="1" applyAlignment="1" applyProtection="1">
      <alignment vertical="top" wrapText="1"/>
      <protection locked="0"/>
    </xf>
    <xf numFmtId="0" fontId="4" fillId="2" borderId="4" xfId="0" applyFont="1" applyFill="1" applyBorder="1" applyAlignment="1" applyProtection="1">
      <alignment vertical="top" wrapText="1"/>
      <protection locked="0"/>
    </xf>
    <xf numFmtId="0" fontId="9" fillId="0" borderId="0" xfId="0" applyFont="1"/>
    <xf numFmtId="0" fontId="0" fillId="0" borderId="5" xfId="0" applyBorder="1"/>
    <xf numFmtId="0" fontId="9" fillId="0" borderId="5" xfId="0" applyFont="1" applyBorder="1"/>
    <xf numFmtId="4" fontId="0" fillId="0" borderId="0" xfId="0" applyNumberFormat="1"/>
    <xf numFmtId="4" fontId="9" fillId="0" borderId="5" xfId="0" applyNumberFormat="1" applyFont="1" applyBorder="1"/>
    <xf numFmtId="3" fontId="0" fillId="0" borderId="5" xfId="0" applyNumberFormat="1" applyBorder="1"/>
    <xf numFmtId="4" fontId="4" fillId="0" borderId="0" xfId="0" applyNumberFormat="1" applyFont="1" applyAlignment="1">
      <alignment horizontal="left" vertical="top"/>
    </xf>
    <xf numFmtId="0" fontId="3" fillId="0" borderId="5" xfId="0" applyFont="1" applyBorder="1" applyAlignment="1">
      <alignment horizontal="left" vertical="top"/>
    </xf>
    <xf numFmtId="0" fontId="4" fillId="0" borderId="5" xfId="0" applyFont="1" applyBorder="1" applyAlignment="1">
      <alignment horizontal="left" vertical="top"/>
    </xf>
    <xf numFmtId="4" fontId="5" fillId="0" borderId="0" xfId="0" applyNumberFormat="1" applyFont="1" applyAlignment="1">
      <alignment vertical="center"/>
    </xf>
    <xf numFmtId="14" fontId="4" fillId="2" borderId="6" xfId="0" applyNumberFormat="1" applyFont="1" applyFill="1" applyBorder="1" applyAlignment="1" applyProtection="1">
      <alignment horizontal="left" vertical="top" wrapText="1"/>
      <protection locked="0"/>
    </xf>
    <xf numFmtId="0" fontId="3" fillId="0" borderId="0" xfId="0" applyFont="1" applyAlignment="1">
      <alignment horizontal="left" vertical="top"/>
    </xf>
    <xf numFmtId="0" fontId="4" fillId="0" borderId="5" xfId="0" applyFont="1" applyBorder="1" applyAlignment="1">
      <alignment vertical="top"/>
    </xf>
    <xf numFmtId="3" fontId="3" fillId="0" borderId="5" xfId="0" applyNumberFormat="1" applyFont="1" applyBorder="1" applyAlignment="1">
      <alignment vertical="top"/>
    </xf>
    <xf numFmtId="4" fontId="3" fillId="0" borderId="0" xfId="0" applyNumberFormat="1" applyFont="1" applyAlignment="1">
      <alignment vertical="top"/>
    </xf>
    <xf numFmtId="0" fontId="2" fillId="0" borderId="7" xfId="0" applyFont="1" applyBorder="1" applyAlignment="1">
      <alignment vertical="top" wrapText="1"/>
    </xf>
    <xf numFmtId="0" fontId="4" fillId="0" borderId="8" xfId="0" applyFont="1" applyBorder="1" applyAlignment="1">
      <alignment vertical="top" wrapText="1"/>
    </xf>
    <xf numFmtId="0" fontId="2" fillId="0" borderId="1" xfId="0" applyFont="1" applyBorder="1" applyAlignment="1">
      <alignment vertical="top" wrapText="1"/>
    </xf>
    <xf numFmtId="0" fontId="2" fillId="0" borderId="9" xfId="0" applyFont="1" applyBorder="1" applyAlignment="1">
      <alignment vertical="top" wrapText="1"/>
    </xf>
    <xf numFmtId="0" fontId="2" fillId="0" borderId="8" xfId="0" applyFont="1" applyBorder="1" applyAlignment="1">
      <alignment vertical="top" wrapText="1"/>
    </xf>
    <xf numFmtId="0" fontId="4" fillId="2" borderId="10" xfId="0" applyFont="1" applyFill="1" applyBorder="1" applyAlignment="1" applyProtection="1">
      <alignment horizontal="center" vertical="center"/>
      <protection locked="0"/>
    </xf>
    <xf numFmtId="4" fontId="1" fillId="0" borderId="1" xfId="0" applyNumberFormat="1" applyFont="1" applyBorder="1" applyAlignment="1">
      <alignment vertical="top" wrapText="1"/>
    </xf>
    <xf numFmtId="4" fontId="4" fillId="0" borderId="1" xfId="0" applyNumberFormat="1" applyFont="1" applyBorder="1" applyAlignment="1">
      <alignment vertical="top" wrapText="1"/>
    </xf>
    <xf numFmtId="0" fontId="2" fillId="0" borderId="11" xfId="0" applyFont="1" applyBorder="1" applyAlignment="1">
      <alignment vertical="top" wrapText="1"/>
    </xf>
    <xf numFmtId="0" fontId="1"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7" fillId="0" borderId="14" xfId="0" applyFont="1" applyBorder="1" applyAlignment="1">
      <alignment horizontal="center" vertical="top"/>
    </xf>
    <xf numFmtId="0" fontId="7" fillId="0" borderId="15" xfId="0" applyFont="1" applyBorder="1" applyAlignment="1">
      <alignment horizontal="center" vertical="top"/>
    </xf>
    <xf numFmtId="0" fontId="4" fillId="2" borderId="14" xfId="0" applyFont="1" applyFill="1" applyBorder="1" applyAlignment="1" applyProtection="1">
      <alignment horizontal="center" vertical="center"/>
      <protection locked="0"/>
    </xf>
    <xf numFmtId="0" fontId="6" fillId="0" borderId="0" xfId="0" applyFont="1" applyAlignment="1">
      <alignment horizontal="center" vertical="center"/>
    </xf>
    <xf numFmtId="0" fontId="11" fillId="0" borderId="0" xfId="0" applyFont="1"/>
    <xf numFmtId="4" fontId="11" fillId="0" borderId="0" xfId="0" applyNumberFormat="1" applyFont="1"/>
    <xf numFmtId="0" fontId="4" fillId="2" borderId="10" xfId="0" applyFont="1" applyFill="1" applyBorder="1" applyAlignment="1" applyProtection="1">
      <alignment horizontal="left" vertical="top" wrapText="1"/>
      <protection locked="0"/>
    </xf>
    <xf numFmtId="4" fontId="4" fillId="2" borderId="17" xfId="0" applyNumberFormat="1" applyFont="1" applyFill="1" applyBorder="1" applyAlignment="1" applyProtection="1">
      <alignment horizontal="left" vertical="top" wrapText="1"/>
      <protection locked="0"/>
    </xf>
    <xf numFmtId="4" fontId="3" fillId="0" borderId="12" xfId="0" applyNumberFormat="1" applyFont="1" applyBorder="1" applyAlignment="1">
      <alignment horizontal="left"/>
    </xf>
    <xf numFmtId="0" fontId="4" fillId="0" borderId="12" xfId="0" applyFont="1" applyBorder="1" applyAlignment="1">
      <alignment horizontal="left" vertical="top"/>
    </xf>
    <xf numFmtId="4" fontId="4" fillId="0" borderId="12" xfId="0" quotePrefix="1" applyNumberFormat="1" applyFont="1" applyBorder="1" applyAlignment="1">
      <alignment horizontal="left" vertical="top"/>
    </xf>
    <xf numFmtId="0" fontId="3" fillId="0" borderId="12" xfId="0" applyFont="1" applyBorder="1" applyAlignment="1">
      <alignment horizontal="left" vertical="top"/>
    </xf>
    <xf numFmtId="0" fontId="4" fillId="0" borderId="12" xfId="0" applyFont="1" applyBorder="1" applyAlignment="1">
      <alignment horizontal="left" vertical="top" wrapText="1"/>
    </xf>
    <xf numFmtId="4" fontId="3" fillId="0" borderId="12" xfId="0" applyNumberFormat="1" applyFont="1" applyBorder="1" applyAlignment="1">
      <alignment horizontal="left" vertical="top"/>
    </xf>
    <xf numFmtId="3" fontId="4" fillId="0" borderId="12" xfId="0" applyNumberFormat="1" applyFont="1" applyBorder="1" applyAlignment="1">
      <alignment horizontal="left" vertical="center"/>
    </xf>
    <xf numFmtId="3" fontId="4" fillId="0" borderId="18" xfId="0" applyNumberFormat="1" applyFont="1" applyBorder="1" applyAlignment="1">
      <alignment horizontal="left" vertical="center"/>
    </xf>
    <xf numFmtId="3" fontId="3" fillId="0" borderId="12" xfId="0" applyNumberFormat="1" applyFont="1" applyBorder="1" applyAlignment="1">
      <alignment horizontal="left" vertical="top"/>
    </xf>
    <xf numFmtId="0" fontId="1" fillId="0" borderId="0" xfId="0" applyFont="1" applyAlignment="1">
      <alignment vertical="center"/>
    </xf>
    <xf numFmtId="0" fontId="4" fillId="0" borderId="0" xfId="0" applyFont="1" applyAlignment="1" applyProtection="1">
      <alignment horizontal="left" vertical="top"/>
      <protection locked="0"/>
    </xf>
    <xf numFmtId="4" fontId="4" fillId="0" borderId="0" xfId="0" applyNumberFormat="1" applyFont="1" applyAlignment="1" applyProtection="1">
      <alignment horizontal="left" vertical="top"/>
      <protection locked="0"/>
    </xf>
    <xf numFmtId="4" fontId="1" fillId="0" borderId="0" xfId="0" applyNumberFormat="1" applyFont="1" applyAlignment="1">
      <alignment vertical="center"/>
    </xf>
    <xf numFmtId="4" fontId="1" fillId="0" borderId="1" xfId="0" applyNumberFormat="1" applyFont="1" applyBorder="1" applyAlignment="1">
      <alignment vertical="center"/>
    </xf>
    <xf numFmtId="4" fontId="1" fillId="0" borderId="0" xfId="0" applyNumberFormat="1" applyFont="1" applyAlignment="1">
      <alignment vertical="top"/>
    </xf>
    <xf numFmtId="4" fontId="1" fillId="0" borderId="3" xfId="0" applyNumberFormat="1" applyFont="1" applyBorder="1" applyAlignment="1">
      <alignment vertical="top"/>
    </xf>
    <xf numFmtId="4" fontId="1" fillId="0" borderId="1" xfId="0" applyNumberFormat="1" applyFont="1" applyBorder="1" applyAlignment="1">
      <alignment vertical="top"/>
    </xf>
    <xf numFmtId="4" fontId="1" fillId="0" borderId="2" xfId="0" applyNumberFormat="1" applyFont="1" applyBorder="1" applyAlignment="1">
      <alignment vertical="top"/>
    </xf>
    <xf numFmtId="0" fontId="4" fillId="2" borderId="16"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2" fillId="0" borderId="2" xfId="0" applyFont="1" applyBorder="1" applyAlignment="1">
      <alignment vertical="top" wrapText="1"/>
    </xf>
    <xf numFmtId="0" fontId="4" fillId="2" borderId="19" xfId="0" applyFont="1" applyFill="1" applyBorder="1" applyAlignment="1" applyProtection="1">
      <alignment horizontal="center" vertical="center"/>
      <protection locked="0"/>
    </xf>
    <xf numFmtId="0" fontId="4" fillId="2" borderId="20" xfId="0" applyFont="1" applyFill="1" applyBorder="1" applyAlignment="1" applyProtection="1">
      <alignment horizontal="left" vertical="top" wrapText="1"/>
      <protection locked="0"/>
    </xf>
    <xf numFmtId="4" fontId="4" fillId="0" borderId="2" xfId="0" applyNumberFormat="1" applyFont="1" applyBorder="1" applyAlignment="1">
      <alignment vertical="top"/>
    </xf>
    <xf numFmtId="0" fontId="4" fillId="0" borderId="2" xfId="0" applyFont="1" applyBorder="1" applyAlignment="1">
      <alignment vertical="top" wrapText="1"/>
    </xf>
    <xf numFmtId="0" fontId="4" fillId="0" borderId="2" xfId="0" applyFont="1" applyBorder="1" applyAlignment="1">
      <alignment horizontal="center" vertical="center"/>
    </xf>
    <xf numFmtId="0" fontId="4" fillId="0" borderId="2" xfId="0" applyFont="1" applyBorder="1" applyAlignment="1">
      <alignment horizontal="center" vertical="top"/>
    </xf>
    <xf numFmtId="4" fontId="1" fillId="0" borderId="3" xfId="0" applyNumberFormat="1" applyFont="1" applyBorder="1" applyAlignment="1">
      <alignment vertical="top" wrapText="1"/>
    </xf>
    <xf numFmtId="4" fontId="4" fillId="0" borderId="3" xfId="0" applyNumberFormat="1" applyFont="1" applyBorder="1" applyAlignment="1">
      <alignment vertical="top" wrapText="1"/>
    </xf>
    <xf numFmtId="4" fontId="4" fillId="2" borderId="21" xfId="0" applyNumberFormat="1" applyFont="1" applyFill="1" applyBorder="1" applyAlignment="1" applyProtection="1">
      <alignment horizontal="center" vertical="center"/>
      <protection locked="0"/>
    </xf>
    <xf numFmtId="4" fontId="4" fillId="2" borderId="16" xfId="0" applyNumberFormat="1" applyFont="1" applyFill="1" applyBorder="1" applyAlignment="1" applyProtection="1">
      <alignment horizontal="left" vertical="top" wrapText="1"/>
      <protection locked="0"/>
    </xf>
    <xf numFmtId="4" fontId="1" fillId="0" borderId="1" xfId="0" applyNumberFormat="1" applyFont="1" applyBorder="1" applyAlignment="1">
      <alignment vertical="center" wrapText="1"/>
    </xf>
    <xf numFmtId="4" fontId="3" fillId="0" borderId="1" xfId="0" applyNumberFormat="1" applyFont="1" applyBorder="1" applyAlignment="1">
      <alignment vertical="center" wrapText="1"/>
    </xf>
    <xf numFmtId="4" fontId="3" fillId="0" borderId="22" xfId="0" applyNumberFormat="1" applyFont="1" applyBorder="1" applyAlignment="1">
      <alignment horizontal="center" vertical="center" wrapText="1"/>
    </xf>
    <xf numFmtId="4" fontId="1" fillId="0" borderId="1" xfId="0" applyNumberFormat="1" applyFont="1" applyBorder="1" applyAlignment="1">
      <alignment horizontal="center" vertical="center"/>
    </xf>
    <xf numFmtId="4" fontId="4" fillId="0" borderId="0" xfId="0" applyNumberFormat="1" applyFont="1" applyAlignment="1">
      <alignment vertical="top" wrapText="1"/>
    </xf>
    <xf numFmtId="0" fontId="4" fillId="0" borderId="0" xfId="0" applyFont="1" applyAlignment="1">
      <alignment vertical="top" wrapText="1"/>
    </xf>
    <xf numFmtId="0" fontId="7" fillId="0" borderId="14" xfId="0" applyFont="1" applyBorder="1" applyAlignment="1">
      <alignment horizontal="center" vertical="top"/>
    </xf>
    <xf numFmtId="0" fontId="3" fillId="0" borderId="0" xfId="0" applyFont="1" applyAlignment="1">
      <alignment vertical="center" wrapText="1"/>
    </xf>
    <xf numFmtId="0" fontId="1" fillId="0" borderId="2" xfId="0" applyFont="1" applyBorder="1" applyAlignment="1">
      <alignment vertical="top" wrapText="1"/>
    </xf>
    <xf numFmtId="0" fontId="1" fillId="0" borderId="0" xfId="0" applyFont="1" applyAlignment="1">
      <alignment vertical="top" wrapText="1"/>
    </xf>
    <xf numFmtId="0" fontId="1" fillId="0" borderId="3" xfId="0" applyFont="1" applyBorder="1" applyAlignment="1">
      <alignment vertical="top" wrapText="1"/>
    </xf>
    <xf numFmtId="4" fontId="7" fillId="0" borderId="21" xfId="0" applyNumberFormat="1" applyFont="1" applyBorder="1" applyAlignment="1">
      <alignment horizontal="center" vertical="top"/>
    </xf>
    <xf numFmtId="4" fontId="7" fillId="0" borderId="14" xfId="0" applyNumberFormat="1" applyFont="1" applyBorder="1" applyAlignment="1">
      <alignment horizontal="center" vertical="top"/>
    </xf>
    <xf numFmtId="4" fontId="7" fillId="0" borderId="19" xfId="0" applyNumberFormat="1" applyFont="1" applyBorder="1" applyAlignment="1">
      <alignment horizontal="center" vertical="top"/>
    </xf>
    <xf numFmtId="0" fontId="7" fillId="0" borderId="13" xfId="0" applyFont="1" applyBorder="1" applyAlignment="1">
      <alignment horizontal="center" vertical="top"/>
    </xf>
    <xf numFmtId="4" fontId="1" fillId="0" borderId="2" xfId="0" applyNumberFormat="1" applyFont="1" applyBorder="1" applyAlignment="1">
      <alignment horizontal="left" vertical="top"/>
    </xf>
    <xf numFmtId="4" fontId="1" fillId="0" borderId="0" xfId="0" applyNumberFormat="1" applyFont="1" applyAlignment="1">
      <alignment horizontal="left" vertical="top"/>
    </xf>
    <xf numFmtId="4" fontId="1" fillId="0" borderId="3" xfId="0" applyNumberFormat="1" applyFont="1" applyBorder="1" applyAlignment="1">
      <alignment horizontal="left" vertical="top"/>
    </xf>
    <xf numFmtId="0" fontId="4" fillId="2" borderId="10" xfId="0" applyFont="1" applyFill="1" applyBorder="1" applyAlignment="1" applyProtection="1">
      <alignment horizontal="left" vertical="top" wrapText="1"/>
      <protection locked="0"/>
    </xf>
    <xf numFmtId="0" fontId="4" fillId="2" borderId="16" xfId="0" applyFont="1" applyFill="1" applyBorder="1" applyAlignment="1" applyProtection="1">
      <alignment horizontal="left" vertical="top" wrapText="1"/>
      <protection locked="0"/>
    </xf>
  </cellXfs>
  <cellStyles count="1">
    <cellStyle name="Standard" xfId="0" builtinId="0"/>
  </cellStyles>
  <dxfs count="4">
    <dxf>
      <font>
        <color rgb="FFE96D75"/>
      </font>
      <fill>
        <patternFill>
          <bgColor rgb="FFE96D75"/>
        </patternFill>
      </fill>
    </dxf>
    <dxf>
      <font>
        <color rgb="FFCCE5A9"/>
      </font>
      <fill>
        <patternFill>
          <bgColor rgb="FFCCE5A9"/>
        </patternFill>
      </fill>
    </dxf>
    <dxf>
      <font>
        <color rgb="FFEDD59E"/>
      </font>
      <fill>
        <patternFill>
          <bgColor rgb="FFEDD59E"/>
        </patternFill>
      </fill>
    </dxf>
    <dxf>
      <font>
        <color rgb="FFFF0000"/>
      </font>
    </dxf>
  </dxfs>
  <tableStyles count="0" defaultTableStyle="TableStyleMedium2" defaultPivotStyle="PivotStyleLight16"/>
  <colors>
    <mruColors>
      <color rgb="FFE96D75"/>
      <color rgb="FFCCE5A9"/>
      <color rgb="FFEDD59E"/>
      <color rgb="FFFAD6D7"/>
      <color rgb="FFF9F1DF"/>
      <color rgb="FFFFE4A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1</xdr:row>
      <xdr:rowOff>22860</xdr:rowOff>
    </xdr:from>
    <xdr:to>
      <xdr:col>7</xdr:col>
      <xdr:colOff>2531</xdr:colOff>
      <xdr:row>1</xdr:row>
      <xdr:rowOff>348299</xdr:rowOff>
    </xdr:to>
    <xdr:pic>
      <xdr:nvPicPr>
        <xdr:cNvPr id="2" name="Grafik 1">
          <a:extLst>
            <a:ext uri="{FF2B5EF4-FFF2-40B4-BE49-F238E27FC236}">
              <a16:creationId xmlns:a16="http://schemas.microsoft.com/office/drawing/2014/main" id="{E84CD24F-771D-46D8-AB4D-D764245CD4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808720" y="220980"/>
          <a:ext cx="2513650" cy="32543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093F4-3182-4317-A0A5-C444DCC26BC5}">
  <sheetPr>
    <pageSetUpPr fitToPage="1"/>
  </sheetPr>
  <dimension ref="A1:K59"/>
  <sheetViews>
    <sheetView showGridLines="0" showRowColHeaders="0" tabSelected="1" topLeftCell="A2" zoomScale="115" zoomScaleNormal="115" workbookViewId="0">
      <selection activeCell="E11" sqref="E11"/>
    </sheetView>
  </sheetViews>
  <sheetFormatPr baseColWidth="10" defaultColWidth="11.6328125" defaultRowHeight="12.5" x14ac:dyDescent="0.35"/>
  <cols>
    <col min="1" max="1" width="3.36328125" style="1" customWidth="1"/>
    <col min="2" max="2" width="7" style="7" customWidth="1"/>
    <col min="3" max="3" width="18.6328125" style="2" customWidth="1"/>
    <col min="4" max="4" width="71" style="2" customWidth="1"/>
    <col min="5" max="5" width="11.6328125" style="5" customWidth="1"/>
    <col min="6" max="6" width="10.81640625" style="8" customWidth="1"/>
    <col min="7" max="7" width="44.36328125" style="2" customWidth="1"/>
    <col min="8" max="8" width="12.36328125" style="1" customWidth="1"/>
    <col min="9" max="9" width="30.36328125" style="13" hidden="1" customWidth="1"/>
    <col min="10" max="10" width="11.6328125" style="1" hidden="1" customWidth="1"/>
    <col min="11" max="11" width="23.6328125" style="1" hidden="1" customWidth="1"/>
    <col min="12" max="16384" width="11.6328125" style="1"/>
  </cols>
  <sheetData>
    <row r="1" spans="1:9" ht="15.75" customHeight="1" x14ac:dyDescent="0.35"/>
    <row r="2" spans="1:9" s="7" customFormat="1" ht="42.75" customHeight="1" thickBot="1" x14ac:dyDescent="0.35">
      <c r="B2" s="28" t="s">
        <v>88</v>
      </c>
      <c r="C2" s="11"/>
      <c r="D2" s="11"/>
      <c r="E2" s="12"/>
      <c r="I2" s="55" t="s">
        <v>111</v>
      </c>
    </row>
    <row r="3" spans="1:9" s="7" customFormat="1" ht="13.5" thickTop="1" thickBot="1" x14ac:dyDescent="0.4">
      <c r="B3" s="7" t="s">
        <v>98</v>
      </c>
      <c r="C3" s="11"/>
      <c r="D3" s="17"/>
      <c r="E3" s="12"/>
      <c r="F3" s="16"/>
      <c r="G3" s="2" t="s">
        <v>117</v>
      </c>
      <c r="H3" s="1"/>
      <c r="I3" s="56">
        <v>0</v>
      </c>
    </row>
    <row r="4" spans="1:9" ht="13.5" thickTop="1" thickBot="1" x14ac:dyDescent="0.4">
      <c r="B4" s="7" t="s">
        <v>99</v>
      </c>
      <c r="D4" s="29"/>
      <c r="F4" s="15"/>
      <c r="G4" s="11" t="s">
        <v>92</v>
      </c>
      <c r="H4" s="7"/>
      <c r="I4" s="57" t="s">
        <v>90</v>
      </c>
    </row>
    <row r="5" spans="1:9" ht="13.5" thickTop="1" thickBot="1" x14ac:dyDescent="0.4">
      <c r="B5" s="7" t="s">
        <v>106</v>
      </c>
      <c r="D5" s="18"/>
      <c r="F5" s="14"/>
      <c r="G5" s="2" t="s">
        <v>102</v>
      </c>
      <c r="I5" s="56">
        <v>1</v>
      </c>
    </row>
    <row r="6" spans="1:9" ht="13" thickTop="1" x14ac:dyDescent="0.35">
      <c r="F6" s="50"/>
    </row>
    <row r="7" spans="1:9" ht="40" customHeight="1" x14ac:dyDescent="0.35">
      <c r="A7" s="2"/>
      <c r="B7" s="90" t="s">
        <v>126</v>
      </c>
      <c r="C7" s="90"/>
      <c r="D7" s="90"/>
      <c r="F7" s="50"/>
    </row>
    <row r="8" spans="1:9" s="7" customFormat="1" x14ac:dyDescent="0.35">
      <c r="C8" s="11"/>
      <c r="D8" s="11"/>
      <c r="E8" s="12"/>
      <c r="I8" s="25"/>
    </row>
    <row r="9" spans="1:9" s="3" customFormat="1" ht="26.5" customHeight="1" x14ac:dyDescent="0.35">
      <c r="B9" s="68" t="s">
        <v>89</v>
      </c>
      <c r="C9" s="43"/>
      <c r="D9" s="44" t="s">
        <v>87</v>
      </c>
      <c r="E9" s="45" t="s">
        <v>70</v>
      </c>
      <c r="F9" s="46" t="s">
        <v>100</v>
      </c>
      <c r="G9" s="43" t="s">
        <v>86</v>
      </c>
      <c r="H9" s="64"/>
      <c r="I9" s="58" t="s">
        <v>112</v>
      </c>
    </row>
    <row r="10" spans="1:9" ht="25.5" thickBot="1" x14ac:dyDescent="0.4">
      <c r="B10" s="69" t="s">
        <v>0</v>
      </c>
      <c r="C10" s="94" t="s">
        <v>1</v>
      </c>
      <c r="D10" s="42" t="s">
        <v>120</v>
      </c>
      <c r="E10" s="73"/>
      <c r="F10" s="100" t="e">
        <f>IF(OR(I10=Liste!C4,I11=Liste!C4),Liste!C4,IF(OR(I10=Liste!C5,I11=Liste!C5),Liste!C5,I10*I11))</f>
        <v>#N/A</v>
      </c>
      <c r="G10" s="105"/>
      <c r="H10" s="65"/>
      <c r="I10" s="56" t="e">
        <f>VLOOKUP(E10,LST_AntwortVerweis,2,0)</f>
        <v>#N/A</v>
      </c>
    </row>
    <row r="11" spans="1:9" ht="14.5" customHeight="1" thickBot="1" x14ac:dyDescent="0.4">
      <c r="B11" s="69"/>
      <c r="C11" s="95"/>
      <c r="D11" s="34" t="s">
        <v>113</v>
      </c>
      <c r="E11" s="39"/>
      <c r="F11" s="92"/>
      <c r="G11" s="104"/>
      <c r="H11" s="65"/>
      <c r="I11" s="56" t="e">
        <f>IF(E11=Liste!$B$4,1,VLOOKUP(E12,LST_AntwortVerweis,2,0))</f>
        <v>#N/A</v>
      </c>
    </row>
    <row r="12" spans="1:9" ht="52.75" customHeight="1" thickBot="1" x14ac:dyDescent="0.4">
      <c r="B12" s="70"/>
      <c r="C12" s="96"/>
      <c r="D12" s="35" t="str">
        <f>IF(OR(E11=Liste!$B$3,E11=Liste!$B$5),"Sind Sie bereit, die Bestandesbauten nach Minergie, Minergie-P oder Minergie-A zu erneuern?
Oder erreichen die Gebäudehüllen der Bestandesbauten die GEAK Gebäudehülle Klasse C oder werden sie entsprechend erneuert? ","")</f>
        <v/>
      </c>
      <c r="E12" s="39"/>
      <c r="F12" s="92"/>
      <c r="G12" s="104"/>
      <c r="H12" s="65"/>
    </row>
    <row r="13" spans="1:9" ht="38" thickBot="1" x14ac:dyDescent="0.4">
      <c r="B13" s="71" t="s">
        <v>2</v>
      </c>
      <c r="C13" s="6" t="s">
        <v>3</v>
      </c>
      <c r="D13" s="36" t="s">
        <v>64</v>
      </c>
      <c r="E13" s="39"/>
      <c r="F13" s="47" t="e">
        <f t="shared" ref="F13:F16" si="0">VLOOKUP(E13,LST_AntwortVerweis,2,0)</f>
        <v>#N/A</v>
      </c>
      <c r="G13" s="53"/>
      <c r="H13" s="65"/>
    </row>
    <row r="14" spans="1:9" ht="50.5" thickBot="1" x14ac:dyDescent="0.4">
      <c r="B14" s="71" t="s">
        <v>4</v>
      </c>
      <c r="C14" s="6" t="s">
        <v>5</v>
      </c>
      <c r="D14" s="36" t="s">
        <v>124</v>
      </c>
      <c r="E14" s="39"/>
      <c r="F14" s="47" t="e">
        <f t="shared" si="0"/>
        <v>#N/A</v>
      </c>
      <c r="G14" s="53"/>
      <c r="H14" s="65"/>
    </row>
    <row r="15" spans="1:9" ht="39.5" thickBot="1" x14ac:dyDescent="0.4">
      <c r="B15" s="71" t="s">
        <v>6</v>
      </c>
      <c r="C15" s="6" t="s">
        <v>7</v>
      </c>
      <c r="D15" s="36" t="s">
        <v>121</v>
      </c>
      <c r="E15" s="39"/>
      <c r="F15" s="47" t="e">
        <f t="shared" si="0"/>
        <v>#N/A</v>
      </c>
      <c r="G15" s="53"/>
      <c r="H15" s="65"/>
    </row>
    <row r="16" spans="1:9" ht="25.5" thickBot="1" x14ac:dyDescent="0.4">
      <c r="B16" s="71" t="s">
        <v>8</v>
      </c>
      <c r="C16" s="6" t="s">
        <v>9</v>
      </c>
      <c r="D16" s="36" t="s">
        <v>130</v>
      </c>
      <c r="E16" s="39"/>
      <c r="F16" s="47" t="e">
        <f t="shared" si="0"/>
        <v>#N/A</v>
      </c>
      <c r="G16" s="53"/>
      <c r="H16" s="65"/>
    </row>
    <row r="17" spans="2:11" ht="27" customHeight="1" thickBot="1" x14ac:dyDescent="0.4">
      <c r="B17" s="71" t="s">
        <v>10</v>
      </c>
      <c r="C17" s="6" t="s">
        <v>11</v>
      </c>
      <c r="D17" s="36" t="s">
        <v>115</v>
      </c>
      <c r="E17" s="39"/>
      <c r="F17" s="47" t="e">
        <f>VLOOKUP(E17,LST_AntwortVerweis,2,0)</f>
        <v>#N/A</v>
      </c>
      <c r="G17" s="53"/>
      <c r="H17" s="65"/>
    </row>
    <row r="18" spans="2:11" ht="14.5" customHeight="1" thickBot="1" x14ac:dyDescent="0.4">
      <c r="B18" s="72" t="s">
        <v>12</v>
      </c>
      <c r="C18" s="9" t="s">
        <v>13</v>
      </c>
      <c r="D18" s="37" t="s">
        <v>65</v>
      </c>
      <c r="E18" s="39"/>
      <c r="F18" s="92" t="e">
        <f>IF(E18=Liste!$B$4,1,VLOOKUP(E19,LST_AntwortVerweis,2,0))</f>
        <v>#N/A</v>
      </c>
      <c r="G18" s="104"/>
      <c r="H18" s="65"/>
      <c r="I18" s="30"/>
    </row>
    <row r="19" spans="2:11" ht="13.5" thickBot="1" x14ac:dyDescent="0.4">
      <c r="B19" s="70"/>
      <c r="C19" s="10"/>
      <c r="D19" s="38" t="str">
        <f>IF(OR(E18=Liste!$B$3,E18=Liste!$B$5),"Ist der Anteil der Anteil der fossilen Energieträger in der Fernwärme maximal 25%?","")</f>
        <v/>
      </c>
      <c r="E19" s="39"/>
      <c r="F19" s="92"/>
      <c r="G19" s="104"/>
      <c r="H19" s="65"/>
    </row>
    <row r="20" spans="2:11" ht="26.5" thickBot="1" x14ac:dyDescent="0.4">
      <c r="B20" s="71" t="s">
        <v>14</v>
      </c>
      <c r="C20" s="6" t="s">
        <v>15</v>
      </c>
      <c r="D20" s="36" t="s">
        <v>129</v>
      </c>
      <c r="E20" s="39"/>
      <c r="F20" s="47" t="e">
        <f>VLOOKUP(E20,LST_AntwortVerweis,2,0)</f>
        <v>#N/A</v>
      </c>
      <c r="G20" s="53"/>
      <c r="H20" s="65"/>
      <c r="I20" s="58" t="s">
        <v>110</v>
      </c>
      <c r="J20" s="26" t="s">
        <v>116</v>
      </c>
    </row>
    <row r="21" spans="2:11" ht="13" thickBot="1" x14ac:dyDescent="0.4">
      <c r="B21" s="101" t="s">
        <v>16</v>
      </c>
      <c r="C21" s="94" t="s">
        <v>17</v>
      </c>
      <c r="D21" s="37" t="s">
        <v>91</v>
      </c>
      <c r="E21" s="39"/>
      <c r="F21" s="92" t="e">
        <f>IF(AND(J26&lt;3),Liste!C3,IF(AND(J26&gt;=3,J26&lt;4),Liste!C5,Liste!C4))</f>
        <v>#N/A</v>
      </c>
      <c r="G21" s="104"/>
      <c r="H21" s="65"/>
      <c r="I21" s="56" t="e">
        <f>VLOOKUP(E21,LST_AntwortVerweis,2,0)</f>
        <v>#N/A</v>
      </c>
      <c r="J21" s="27" t="e">
        <f>IF(I21=Liste!$C$5,Liste!$C$3,I21)</f>
        <v>#N/A</v>
      </c>
    </row>
    <row r="22" spans="2:11" ht="13" thickBot="1" x14ac:dyDescent="0.4">
      <c r="B22" s="102"/>
      <c r="C22" s="95"/>
      <c r="D22" s="34" t="s">
        <v>66</v>
      </c>
      <c r="E22" s="39"/>
      <c r="F22" s="92"/>
      <c r="G22" s="104"/>
      <c r="H22" s="65"/>
      <c r="I22" s="56" t="e">
        <f>VLOOKUP(E22,LST_AntwortVerweis,2,0)</f>
        <v>#N/A</v>
      </c>
      <c r="J22" s="27" t="e">
        <f>IF(I22=Liste!$C$5,Liste!$C$3*2,I22*2)</f>
        <v>#N/A</v>
      </c>
      <c r="K22" s="1" t="s">
        <v>140</v>
      </c>
    </row>
    <row r="23" spans="2:11" ht="13" thickBot="1" x14ac:dyDescent="0.4">
      <c r="B23" s="102"/>
      <c r="C23" s="95"/>
      <c r="D23" s="34" t="s">
        <v>93</v>
      </c>
      <c r="E23" s="39"/>
      <c r="F23" s="92"/>
      <c r="G23" s="104"/>
      <c r="H23" s="65"/>
      <c r="I23" s="56" t="e">
        <f>VLOOKUP(E23,LST_AntwortVerweis,2,0)</f>
        <v>#N/A</v>
      </c>
      <c r="J23" s="27" t="e">
        <f>IF(I23=Liste!$C$5,Liste!$C$3,I23)</f>
        <v>#N/A</v>
      </c>
    </row>
    <row r="24" spans="2:11" ht="13" thickBot="1" x14ac:dyDescent="0.4">
      <c r="B24" s="102"/>
      <c r="C24" s="95"/>
      <c r="D24" s="34" t="s">
        <v>94</v>
      </c>
      <c r="E24" s="39"/>
      <c r="F24" s="92"/>
      <c r="G24" s="104"/>
      <c r="H24" s="65"/>
      <c r="I24" s="56" t="e">
        <f>VLOOKUP(E24,LST_AntwortVerweis,2,0)</f>
        <v>#N/A</v>
      </c>
      <c r="J24" s="27" t="e">
        <f>IF(I24=Liste!$C$5,Liste!$C$3,I24)</f>
        <v>#N/A</v>
      </c>
    </row>
    <row r="25" spans="2:11" ht="13" thickBot="1" x14ac:dyDescent="0.4">
      <c r="B25" s="103"/>
      <c r="C25" s="96"/>
      <c r="D25" s="38" t="s">
        <v>95</v>
      </c>
      <c r="E25" s="39"/>
      <c r="F25" s="92"/>
      <c r="G25" s="104"/>
      <c r="H25" s="65"/>
      <c r="I25" s="56" t="e">
        <f>VLOOKUP(E25,LST_AntwortVerweis,2,0)</f>
        <v>#N/A</v>
      </c>
      <c r="J25" s="27" t="e">
        <f>IF(I25=Liste!$C$5,Liste!$C$3,I25)</f>
        <v>#N/A</v>
      </c>
    </row>
    <row r="26" spans="2:11" ht="13.5" thickBot="1" x14ac:dyDescent="0.4">
      <c r="B26" s="71" t="s">
        <v>18</v>
      </c>
      <c r="C26" s="6" t="s">
        <v>19</v>
      </c>
      <c r="D26" s="36" t="s">
        <v>96</v>
      </c>
      <c r="E26" s="39"/>
      <c r="F26" s="47" t="e">
        <f>VLOOKUP(E26,LST_AntwortVerweis,2,0)</f>
        <v>#N/A</v>
      </c>
      <c r="G26" s="53"/>
      <c r="H26" s="65"/>
      <c r="J26" s="26" t="e">
        <f>SUM(J21:J25)</f>
        <v>#N/A</v>
      </c>
    </row>
    <row r="27" spans="2:11" ht="26.5" thickBot="1" x14ac:dyDescent="0.4">
      <c r="B27" s="71" t="s">
        <v>20</v>
      </c>
      <c r="C27" s="6" t="s">
        <v>21</v>
      </c>
      <c r="D27" s="36" t="s">
        <v>131</v>
      </c>
      <c r="E27" s="39"/>
      <c r="F27" s="47" t="e">
        <f>VLOOKUP(E27,LST_AntwortVerweis,2,0)</f>
        <v>#N/A</v>
      </c>
      <c r="G27" s="53"/>
      <c r="H27" s="65"/>
    </row>
    <row r="28" spans="2:11" ht="25.5" thickBot="1" x14ac:dyDescent="0.4">
      <c r="B28" s="72" t="s">
        <v>22</v>
      </c>
      <c r="C28" s="94" t="s">
        <v>23</v>
      </c>
      <c r="D28" s="37" t="s">
        <v>125</v>
      </c>
      <c r="E28" s="39"/>
      <c r="F28" s="92" t="e">
        <f>VLOOKUP(E28,LST_AntwortVerweis,2,0)*VLOOKUP(E29,LST_AntwortVerweis,2,0)</f>
        <v>#N/A</v>
      </c>
      <c r="G28" s="104"/>
      <c r="H28" s="65"/>
    </row>
    <row r="29" spans="2:11" ht="25.5" thickBot="1" x14ac:dyDescent="0.4">
      <c r="B29" s="70"/>
      <c r="C29" s="96"/>
      <c r="D29" s="38" t="s">
        <v>67</v>
      </c>
      <c r="E29" s="39"/>
      <c r="F29" s="92"/>
      <c r="G29" s="104"/>
      <c r="H29" s="65"/>
    </row>
    <row r="30" spans="2:11" ht="26.5" thickBot="1" x14ac:dyDescent="0.4">
      <c r="B30" s="71" t="s">
        <v>24</v>
      </c>
      <c r="C30" s="6" t="s">
        <v>25</v>
      </c>
      <c r="D30" s="36" t="s">
        <v>101</v>
      </c>
      <c r="E30" s="39"/>
      <c r="F30" s="47" t="e">
        <f>VLOOKUP(E30,LST_AntwortVerweis,2,0)</f>
        <v>#N/A</v>
      </c>
      <c r="G30" s="53"/>
      <c r="H30" s="65"/>
    </row>
    <row r="31" spans="2:11" ht="39.5" thickBot="1" x14ac:dyDescent="0.4">
      <c r="B31" s="71" t="s">
        <v>26</v>
      </c>
      <c r="C31" s="6" t="s">
        <v>132</v>
      </c>
      <c r="D31" s="36" t="s">
        <v>122</v>
      </c>
      <c r="E31" s="39"/>
      <c r="F31" s="47" t="e">
        <f>VLOOKUP(E31,LST_AntwortVerweis,2,0)</f>
        <v>#N/A</v>
      </c>
      <c r="G31" s="53"/>
      <c r="H31" s="65"/>
    </row>
    <row r="32" spans="2:11" ht="25.5" thickBot="1" x14ac:dyDescent="0.4">
      <c r="B32" s="72" t="s">
        <v>27</v>
      </c>
      <c r="C32" s="9" t="s">
        <v>28</v>
      </c>
      <c r="D32" s="37" t="s">
        <v>68</v>
      </c>
      <c r="E32" s="39"/>
      <c r="F32" s="92" t="e">
        <f>VLOOKUP(E32,LST_AntwortVerweis,2,0)*VLOOKUP(E33,LST_AntwortVerweis,2,0)</f>
        <v>#N/A</v>
      </c>
      <c r="G32" s="104"/>
      <c r="H32" s="65"/>
    </row>
    <row r="33" spans="2:10" ht="25.5" thickBot="1" x14ac:dyDescent="0.4">
      <c r="B33" s="70"/>
      <c r="C33" s="10"/>
      <c r="D33" s="38" t="s">
        <v>69</v>
      </c>
      <c r="E33" s="39"/>
      <c r="F33" s="92"/>
      <c r="G33" s="104"/>
      <c r="H33" s="65"/>
    </row>
    <row r="34" spans="2:10" ht="25.5" thickBot="1" x14ac:dyDescent="0.4">
      <c r="B34" s="72" t="s">
        <v>29</v>
      </c>
      <c r="C34" s="9" t="s">
        <v>30</v>
      </c>
      <c r="D34" s="37" t="s">
        <v>75</v>
      </c>
      <c r="E34" s="39"/>
      <c r="F34" s="92" t="e">
        <f>VLOOKUP(E34,LST_AntwortVerweis,2,0)*VLOOKUP(E35,LST_AntwortVerweis,2,0)</f>
        <v>#N/A</v>
      </c>
      <c r="G34" s="104"/>
      <c r="H34" s="65"/>
    </row>
    <row r="35" spans="2:10" ht="25.5" thickBot="1" x14ac:dyDescent="0.4">
      <c r="B35" s="70"/>
      <c r="C35" s="10"/>
      <c r="D35" s="38" t="s">
        <v>97</v>
      </c>
      <c r="E35" s="39"/>
      <c r="F35" s="92"/>
      <c r="G35" s="104"/>
      <c r="H35" s="65"/>
    </row>
    <row r="36" spans="2:10" s="7" customFormat="1" ht="37.5" x14ac:dyDescent="0.35">
      <c r="B36" s="71" t="s">
        <v>31</v>
      </c>
      <c r="C36" s="40" t="s">
        <v>32</v>
      </c>
      <c r="D36" s="41" t="s">
        <v>141</v>
      </c>
      <c r="E36" s="74"/>
      <c r="F36" s="48" t="e">
        <f>VLOOKUP(E36,LST_AntwortVerweis,2,0)</f>
        <v>#N/A</v>
      </c>
      <c r="G36" s="54"/>
      <c r="H36" s="66"/>
      <c r="I36" s="25"/>
    </row>
    <row r="38" spans="2:10" ht="13" x14ac:dyDescent="0.35">
      <c r="H38" s="2"/>
      <c r="I38" s="58" t="s">
        <v>108</v>
      </c>
      <c r="J38" s="3" t="s">
        <v>119</v>
      </c>
    </row>
    <row r="39" spans="2:10" ht="18.75" customHeight="1" x14ac:dyDescent="0.35">
      <c r="B39" s="93" t="s">
        <v>123</v>
      </c>
      <c r="C39" s="93"/>
      <c r="D39" s="93"/>
      <c r="E39" s="93"/>
      <c r="F39" s="93"/>
      <c r="G39" s="93"/>
      <c r="I39" s="59" t="e">
        <f>VLOOKUP(D5,Liste!$B$9:$C$10,2,0)</f>
        <v>#N/A</v>
      </c>
      <c r="J39" s="31">
        <f>COUNTIF(I42:I58,Liste!C5)</f>
        <v>0</v>
      </c>
    </row>
    <row r="40" spans="2:10" ht="27" customHeight="1" x14ac:dyDescent="0.35">
      <c r="B40" s="91" t="str">
        <f>IFERROR("Für die Zertifizierung nach Minergie-Areal müssen mindestens "&amp;I39&amp;" Wahlvorgaben umgesetzt werden.","Bitte ganz oben den Anteil Bestandesbauten angeben.")</f>
        <v>Bitte ganz oben den Anteil Bestandesbauten angeben.</v>
      </c>
      <c r="C40" s="91"/>
      <c r="D40" s="91"/>
      <c r="E40" s="91"/>
      <c r="F40" s="91"/>
      <c r="G40" s="91"/>
      <c r="I40" s="59"/>
    </row>
    <row r="41" spans="2:10" s="33" customFormat="1" ht="26.5" customHeight="1" x14ac:dyDescent="0.35">
      <c r="B41" s="68" t="s">
        <v>103</v>
      </c>
      <c r="C41" s="86"/>
      <c r="D41" s="87" t="s">
        <v>104</v>
      </c>
      <c r="E41" s="88" t="s">
        <v>105</v>
      </c>
      <c r="F41" s="89" t="s">
        <v>100</v>
      </c>
      <c r="G41" s="86" t="s">
        <v>86</v>
      </c>
      <c r="H41" s="67"/>
      <c r="I41" s="60" t="s">
        <v>109</v>
      </c>
    </row>
    <row r="42" spans="2:10" s="7" customFormat="1" ht="39.5" thickBot="1" x14ac:dyDescent="0.4">
      <c r="B42" s="70" t="s">
        <v>33</v>
      </c>
      <c r="C42" s="82" t="s">
        <v>34</v>
      </c>
      <c r="D42" s="83" t="s">
        <v>76</v>
      </c>
      <c r="E42" s="84"/>
      <c r="F42" s="97" t="str">
        <f>IF(COUNTA(E42:E58)=17,IF(I59&gt;=I39,Liste!C3,IF(J59&gt;=I39,Liste!C5,Liste!C4)),"")</f>
        <v/>
      </c>
      <c r="G42" s="85"/>
      <c r="I42" s="61">
        <f t="shared" ref="I42:I58" si="1">IFERROR(VLOOKUP(E42,LST_AntwortVerweis,2,0),0)</f>
        <v>0</v>
      </c>
    </row>
    <row r="43" spans="2:10" ht="39.5" thickBot="1" x14ac:dyDescent="0.4">
      <c r="B43" s="71" t="s">
        <v>35</v>
      </c>
      <c r="C43" s="6" t="s">
        <v>36</v>
      </c>
      <c r="D43" s="4" t="s">
        <v>77</v>
      </c>
      <c r="E43" s="49"/>
      <c r="F43" s="98"/>
      <c r="G43" s="53"/>
      <c r="I43" s="61">
        <f t="shared" si="1"/>
        <v>0</v>
      </c>
    </row>
    <row r="44" spans="2:10" ht="26.5" thickBot="1" x14ac:dyDescent="0.4">
      <c r="B44" s="71" t="s">
        <v>37</v>
      </c>
      <c r="C44" s="6" t="s">
        <v>38</v>
      </c>
      <c r="D44" s="36" t="s">
        <v>134</v>
      </c>
      <c r="E44" s="49"/>
      <c r="F44" s="98"/>
      <c r="G44" s="53"/>
      <c r="I44" s="61">
        <f t="shared" si="1"/>
        <v>0</v>
      </c>
    </row>
    <row r="45" spans="2:10" ht="26.5" thickBot="1" x14ac:dyDescent="0.4">
      <c r="B45" s="71" t="s">
        <v>39</v>
      </c>
      <c r="C45" s="6" t="s">
        <v>40</v>
      </c>
      <c r="D45" s="36" t="s">
        <v>78</v>
      </c>
      <c r="E45" s="49"/>
      <c r="F45" s="98"/>
      <c r="G45" s="53"/>
      <c r="I45" s="61">
        <f t="shared" si="1"/>
        <v>0</v>
      </c>
    </row>
    <row r="46" spans="2:10" ht="38" thickBot="1" x14ac:dyDescent="0.4">
      <c r="B46" s="71" t="s">
        <v>41</v>
      </c>
      <c r="C46" s="6" t="s">
        <v>42</v>
      </c>
      <c r="D46" s="36" t="s">
        <v>142</v>
      </c>
      <c r="E46" s="49"/>
      <c r="F46" s="98"/>
      <c r="G46" s="53"/>
      <c r="I46" s="61">
        <f t="shared" si="1"/>
        <v>0</v>
      </c>
    </row>
    <row r="47" spans="2:10" ht="50.5" thickBot="1" x14ac:dyDescent="0.4">
      <c r="B47" s="71" t="s">
        <v>43</v>
      </c>
      <c r="C47" s="6" t="s">
        <v>44</v>
      </c>
      <c r="D47" s="36" t="s">
        <v>79</v>
      </c>
      <c r="E47" s="49"/>
      <c r="F47" s="98"/>
      <c r="G47" s="53"/>
      <c r="I47" s="61">
        <f t="shared" si="1"/>
        <v>0</v>
      </c>
    </row>
    <row r="48" spans="2:10" ht="39.5" thickBot="1" x14ac:dyDescent="0.4">
      <c r="B48" s="71" t="s">
        <v>45</v>
      </c>
      <c r="C48" s="6" t="s">
        <v>127</v>
      </c>
      <c r="D48" s="36" t="s">
        <v>80</v>
      </c>
      <c r="E48" s="49"/>
      <c r="F48" s="98"/>
      <c r="G48" s="53"/>
      <c r="I48" s="61">
        <f t="shared" si="1"/>
        <v>0</v>
      </c>
    </row>
    <row r="49" spans="2:10" ht="26.5" thickBot="1" x14ac:dyDescent="0.4">
      <c r="B49" s="71" t="s">
        <v>46</v>
      </c>
      <c r="C49" s="6" t="s">
        <v>47</v>
      </c>
      <c r="D49" s="36" t="s">
        <v>135</v>
      </c>
      <c r="E49" s="49"/>
      <c r="F49" s="98"/>
      <c r="G49" s="53"/>
      <c r="I49" s="61">
        <f t="shared" si="1"/>
        <v>0</v>
      </c>
    </row>
    <row r="50" spans="2:10" ht="26.5" thickBot="1" x14ac:dyDescent="0.4">
      <c r="B50" s="71" t="s">
        <v>48</v>
      </c>
      <c r="C50" s="6" t="s">
        <v>49</v>
      </c>
      <c r="D50" s="36" t="s">
        <v>81</v>
      </c>
      <c r="E50" s="49"/>
      <c r="F50" s="98"/>
      <c r="G50" s="53"/>
      <c r="I50" s="61">
        <f t="shared" si="1"/>
        <v>0</v>
      </c>
    </row>
    <row r="51" spans="2:10" ht="38" thickBot="1" x14ac:dyDescent="0.4">
      <c r="B51" s="71" t="s">
        <v>50</v>
      </c>
      <c r="C51" s="6" t="s">
        <v>128</v>
      </c>
      <c r="D51" s="36" t="s">
        <v>82</v>
      </c>
      <c r="E51" s="49"/>
      <c r="F51" s="98"/>
      <c r="G51" s="53"/>
      <c r="I51" s="61">
        <f t="shared" si="1"/>
        <v>0</v>
      </c>
    </row>
    <row r="52" spans="2:10" ht="26.5" thickBot="1" x14ac:dyDescent="0.4">
      <c r="B52" s="71" t="s">
        <v>51</v>
      </c>
      <c r="C52" s="6" t="s">
        <v>52</v>
      </c>
      <c r="D52" s="36" t="s">
        <v>133</v>
      </c>
      <c r="E52" s="49"/>
      <c r="F52" s="98"/>
      <c r="G52" s="53"/>
      <c r="I52" s="61">
        <f t="shared" si="1"/>
        <v>0</v>
      </c>
    </row>
    <row r="53" spans="2:10" ht="26.5" thickBot="1" x14ac:dyDescent="0.4">
      <c r="B53" s="71" t="s">
        <v>53</v>
      </c>
      <c r="C53" s="6" t="s">
        <v>54</v>
      </c>
      <c r="D53" s="36" t="s">
        <v>136</v>
      </c>
      <c r="E53" s="49"/>
      <c r="F53" s="98"/>
      <c r="G53" s="53"/>
      <c r="I53" s="61">
        <f t="shared" si="1"/>
        <v>0</v>
      </c>
    </row>
    <row r="54" spans="2:10" ht="39.5" thickBot="1" x14ac:dyDescent="0.4">
      <c r="B54" s="71" t="s">
        <v>55</v>
      </c>
      <c r="C54" s="6" t="s">
        <v>114</v>
      </c>
      <c r="D54" s="36" t="s">
        <v>83</v>
      </c>
      <c r="E54" s="49"/>
      <c r="F54" s="98"/>
      <c r="G54" s="53"/>
      <c r="I54" s="61">
        <f t="shared" si="1"/>
        <v>0</v>
      </c>
    </row>
    <row r="55" spans="2:10" ht="39.5" thickBot="1" x14ac:dyDescent="0.4">
      <c r="B55" s="71" t="s">
        <v>56</v>
      </c>
      <c r="C55" s="6" t="s">
        <v>57</v>
      </c>
      <c r="D55" s="36" t="s">
        <v>84</v>
      </c>
      <c r="E55" s="49"/>
      <c r="F55" s="98"/>
      <c r="G55" s="53"/>
      <c r="I55" s="61">
        <f t="shared" si="1"/>
        <v>0</v>
      </c>
    </row>
    <row r="56" spans="2:10" ht="39.5" thickBot="1" x14ac:dyDescent="0.4">
      <c r="B56" s="71" t="s">
        <v>58</v>
      </c>
      <c r="C56" s="6" t="s">
        <v>59</v>
      </c>
      <c r="D56" s="36" t="s">
        <v>118</v>
      </c>
      <c r="E56" s="49"/>
      <c r="F56" s="98"/>
      <c r="G56" s="53"/>
      <c r="I56" s="61">
        <f t="shared" si="1"/>
        <v>0</v>
      </c>
    </row>
    <row r="57" spans="2:10" ht="26.5" thickBot="1" x14ac:dyDescent="0.4">
      <c r="B57" s="71" t="s">
        <v>60</v>
      </c>
      <c r="C57" s="6" t="s">
        <v>61</v>
      </c>
      <c r="D57" s="36" t="s">
        <v>85</v>
      </c>
      <c r="E57" s="49"/>
      <c r="F57" s="98"/>
      <c r="G57" s="53"/>
      <c r="I57" s="61">
        <f t="shared" si="1"/>
        <v>0</v>
      </c>
    </row>
    <row r="58" spans="2:10" ht="25" x14ac:dyDescent="0.35">
      <c r="B58" s="72" t="s">
        <v>62</v>
      </c>
      <c r="C58" s="9" t="s">
        <v>63</v>
      </c>
      <c r="D58" s="75" t="s">
        <v>137</v>
      </c>
      <c r="E58" s="76"/>
      <c r="F58" s="99"/>
      <c r="G58" s="77"/>
      <c r="I58" s="62">
        <f t="shared" si="1"/>
        <v>0</v>
      </c>
    </row>
    <row r="59" spans="2:10" ht="13" x14ac:dyDescent="0.35">
      <c r="B59" s="78"/>
      <c r="C59" s="79"/>
      <c r="D59" s="79"/>
      <c r="E59" s="80"/>
      <c r="F59" s="81"/>
      <c r="G59" s="79"/>
      <c r="I59" s="63">
        <f>SUM(I42:I58)</f>
        <v>0</v>
      </c>
      <c r="J59" s="32">
        <f>SUM(I59,J39)</f>
        <v>0</v>
      </c>
    </row>
  </sheetData>
  <sheetProtection algorithmName="SHA-512" hashValue="o+g7aQ7o4e8s2z59qkc5ovzSelVUTUtrQkrYMOCDu+Z/UGQeke87fNkLUe7LfIOrtjq21BfFt0w+X9Pfh0yR4g==" saltValue="er0dQJz1GCQ+MxFzYqgLWA==" spinCount="100000" sheet="1" objects="1" scenarios="1" selectLockedCells="1"/>
  <mergeCells count="20">
    <mergeCell ref="F42:F58"/>
    <mergeCell ref="F10:F12"/>
    <mergeCell ref="B21:B25"/>
    <mergeCell ref="G32:G33"/>
    <mergeCell ref="G34:G35"/>
    <mergeCell ref="C21:C25"/>
    <mergeCell ref="G28:G29"/>
    <mergeCell ref="C28:C29"/>
    <mergeCell ref="F18:F19"/>
    <mergeCell ref="G18:G19"/>
    <mergeCell ref="G21:G25"/>
    <mergeCell ref="G10:G12"/>
    <mergeCell ref="F21:F25"/>
    <mergeCell ref="F28:F29"/>
    <mergeCell ref="F32:F33"/>
    <mergeCell ref="B7:D7"/>
    <mergeCell ref="B40:G40"/>
    <mergeCell ref="F34:F35"/>
    <mergeCell ref="B39:G39"/>
    <mergeCell ref="C10:C12"/>
  </mergeCells>
  <conditionalFormatting sqref="B40:G40">
    <cfRule type="expression" dxfId="3" priority="1">
      <formula>IF(ISERROR($I$39),1,0)</formula>
    </cfRule>
  </conditionalFormatting>
  <conditionalFormatting sqref="F10 F13:F18 F20:F36 F42">
    <cfRule type="cellIs" dxfId="2" priority="8" operator="equal">
      <formula>$I$4</formula>
    </cfRule>
    <cfRule type="cellIs" dxfId="1" priority="9" operator="equal">
      <formula>$I$5</formula>
    </cfRule>
    <cfRule type="cellIs" dxfId="0" priority="10" operator="equal">
      <formula>$I$3</formula>
    </cfRule>
  </conditionalFormatting>
  <dataValidations count="2">
    <dataValidation type="list" allowBlank="1" showInputMessage="1" showErrorMessage="1" sqref="E42:E58 E10:E36" xr:uid="{09EEEF23-9BE1-4F1D-9865-822C0CBFD911}">
      <formula1>LST_Antwort</formula1>
    </dataValidation>
    <dataValidation type="list" allowBlank="1" showInputMessage="1" showErrorMessage="1" sqref="D5:D6" xr:uid="{4802DA03-BD80-435C-89F6-7DE15E3C5794}">
      <formula1>LST_Wahlvorgaben</formula1>
    </dataValidation>
  </dataValidations>
  <pageMargins left="0.70866141732283472" right="0.70866141732283472" top="0.78740157480314965" bottom="0.78740157480314965" header="0.31496062992125984" footer="0.31496062992125984"/>
  <pageSetup paperSize="9" scale="48" fitToHeight="0" orientation="portrait" r:id="rId1"/>
  <rowBreaks count="1" manualBreakCount="1">
    <brk id="37" max="16383" man="1"/>
  </rowBreaks>
  <ignoredErrors>
    <ignoredError sqref="F13:F16 F17:F20 F10 F21:F36" evalError="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02C2A-FEAD-4A10-A74E-D0A88780F6C4}">
  <dimension ref="A1:C11"/>
  <sheetViews>
    <sheetView workbookViewId="0">
      <selection activeCell="C3" sqref="C3"/>
    </sheetView>
  </sheetViews>
  <sheetFormatPr baseColWidth="10" defaultRowHeight="14.5" x14ac:dyDescent="0.35"/>
  <cols>
    <col min="1" max="1" width="24.6328125" style="51" customWidth="1"/>
    <col min="2" max="2" width="37" customWidth="1"/>
  </cols>
  <sheetData>
    <row r="1" spans="1:3" x14ac:dyDescent="0.35">
      <c r="A1" s="51" t="s">
        <v>71</v>
      </c>
    </row>
    <row r="2" spans="1:3" x14ac:dyDescent="0.35">
      <c r="C2" s="51" t="s">
        <v>107</v>
      </c>
    </row>
    <row r="3" spans="1:3" x14ac:dyDescent="0.35">
      <c r="A3" s="51" t="s">
        <v>70</v>
      </c>
      <c r="B3" s="20" t="s">
        <v>72</v>
      </c>
      <c r="C3" s="20">
        <v>1</v>
      </c>
    </row>
    <row r="4" spans="1:3" x14ac:dyDescent="0.35">
      <c r="B4" s="20" t="s">
        <v>73</v>
      </c>
      <c r="C4" s="20">
        <v>0</v>
      </c>
    </row>
    <row r="5" spans="1:3" x14ac:dyDescent="0.35">
      <c r="B5" s="20" t="s">
        <v>74</v>
      </c>
      <c r="C5" s="20" t="s">
        <v>90</v>
      </c>
    </row>
    <row r="6" spans="1:3" x14ac:dyDescent="0.35">
      <c r="B6" s="20"/>
      <c r="C6" s="20"/>
    </row>
    <row r="8" spans="1:3" x14ac:dyDescent="0.35">
      <c r="C8" s="51" t="s">
        <v>108</v>
      </c>
    </row>
    <row r="9" spans="1:3" s="22" customFormat="1" x14ac:dyDescent="0.35">
      <c r="A9" s="52" t="s">
        <v>106</v>
      </c>
      <c r="B9" s="23" t="s">
        <v>138</v>
      </c>
      <c r="C9" s="24">
        <v>3</v>
      </c>
    </row>
    <row r="10" spans="1:3" x14ac:dyDescent="0.35">
      <c r="B10" s="21" t="s">
        <v>139</v>
      </c>
      <c r="C10" s="20">
        <v>2</v>
      </c>
    </row>
    <row r="11" spans="1:3" x14ac:dyDescent="0.35">
      <c r="B11" s="19"/>
    </row>
  </sheetData>
  <phoneticPr fontId="10" type="noConversion"/>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5" ma:contentTypeDescription="Create a new document." ma:contentTypeScope="" ma:versionID="1fcf57b0f7754e6024e1db6028bad0d6">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53b42de9db4554fac7e24bc6906fe189"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19415a2c-3045-4769-8042-b2d573daa356">
      <UserInfo>
        <DisplayName>Christian Stünzi | Minergie</DisplayName>
        <AccountId>119</AccountId>
        <AccountType/>
      </UserInfo>
      <UserInfo>
        <DisplayName>Sabine von Stockar | Minergie</DisplayName>
        <AccountId>74</AccountId>
        <AccountType/>
      </UserInfo>
      <UserInfo>
        <DisplayName>Stefanie Steiner | Minergie</DisplayName>
        <AccountId>82</AccountId>
        <AccountType/>
      </UserInfo>
      <UserInfo>
        <DisplayName>Andreas Meyer | Minergie</DisplayName>
        <AccountId>94</AccountId>
        <AccountType/>
      </UserInfo>
      <UserInfo>
        <DisplayName>Maja Dzakulin | Minergie</DisplayName>
        <AccountId>113</AccountId>
        <AccountType/>
      </UserInfo>
    </SharedWithUsers>
    <_dlc_DocId xmlns="19415a2c-3045-4769-8042-b2d573daa356">SKCW24DMUQ4M-227545371-592697</_dlc_DocId>
    <_dlc_DocIdUrl xmlns="19415a2c-3045-4769-8042-b2d573daa356">
      <Url>https://mst239701.sharepoint.com/sites/Files/_layouts/15/DocIdRedir.aspx?ID=SKCW24DMUQ4M-227545371-592697</Url>
      <Description>SKCW24DMUQ4M-227545371-592697</Description>
    </_dlc_DocIdUrl>
    <lcf76f155ced4ddcb4097134ff3c332f xmlns="f9ded8a6-640d-4e2b-81aa-3f415abfbf2d">
      <Terms xmlns="http://schemas.microsoft.com/office/infopath/2007/PartnerControls"/>
    </lcf76f155ced4ddcb4097134ff3c332f>
    <TaxCatchAll xmlns="19415a2c-3045-4769-8042-b2d573daa356" xsi:nil="true"/>
  </documentManagement>
</p:properties>
</file>

<file path=customXml/itemProps1.xml><?xml version="1.0" encoding="utf-8"?>
<ds:datastoreItem xmlns:ds="http://schemas.openxmlformats.org/officeDocument/2006/customXml" ds:itemID="{DB3265AA-4190-4938-A7D2-B982359395A0}">
  <ds:schemaRefs>
    <ds:schemaRef ds:uri="http://schemas.microsoft.com/sharepoint/v3/contenttype/forms"/>
  </ds:schemaRefs>
</ds:datastoreItem>
</file>

<file path=customXml/itemProps2.xml><?xml version="1.0" encoding="utf-8"?>
<ds:datastoreItem xmlns:ds="http://schemas.openxmlformats.org/officeDocument/2006/customXml" ds:itemID="{D193FEB3-251C-4221-916E-7B4F338C3048}">
  <ds:schemaRefs>
    <ds:schemaRef ds:uri="http://schemas.microsoft.com/sharepoint/events"/>
  </ds:schemaRefs>
</ds:datastoreItem>
</file>

<file path=customXml/itemProps3.xml><?xml version="1.0" encoding="utf-8"?>
<ds:datastoreItem xmlns:ds="http://schemas.openxmlformats.org/officeDocument/2006/customXml" ds:itemID="{00DD6B8D-8D42-440D-A229-A0345FDDD7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57697DE-E496-49B5-A5CD-921EB6BE9332}">
  <ds:schemaRefs>
    <ds:schemaRef ds:uri="19415a2c-3045-4769-8042-b2d573daa356"/>
    <ds:schemaRef ds:uri="http://purl.org/dc/elements/1.1/"/>
    <ds:schemaRef ds:uri="http://www.w3.org/XML/1998/namespace"/>
    <ds:schemaRef ds:uri="http://schemas.microsoft.com/office/infopath/2007/PartnerControls"/>
    <ds:schemaRef ds:uri="http://schemas.microsoft.com/office/2006/documentManagement/types"/>
    <ds:schemaRef ds:uri="f9ded8a6-640d-4e2b-81aa-3f415abfbf2d"/>
    <ds:schemaRef ds:uri="http://schemas.openxmlformats.org/package/2006/metadata/core-propertie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Pre_Check</vt:lpstr>
      <vt:lpstr>Liste</vt:lpstr>
      <vt:lpstr>LST_Antwort</vt:lpstr>
      <vt:lpstr>LST_AntwortVerweis</vt:lpstr>
      <vt:lpstr>LST_Wahlvorgaben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Stefanie Steiner | Minergie</dc:creator>
  <cp:lastModifiedBy>Maja Dzakulin | Minergie</cp:lastModifiedBy>
  <cp:lastPrinted>2024-04-18T06:35:01Z</cp:lastPrinted>
  <dcterms:created xsi:type="dcterms:W3CDTF">2024-04-04T07:35:38Z</dcterms:created>
  <dcterms:modified xsi:type="dcterms:W3CDTF">2024-04-20T17:42:15Z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0x010100B21CFC628C8AF54D8914200001F2C70D</vt:lpwstr>
  </property>
  <property fmtid="{D5CDD505-2E9C-101B-9397-08002B2CF9AE}" pid="3" name="_dlc_DocIdItemGuid">
    <vt:lpwstr>67d538bd-a49a-43f4-aafe-99548409c0f6</vt:lpwstr>
  </property>
  <property fmtid="{D5CDD505-2E9C-101B-9397-08002B2CF9AE}" pid="4" name="MediaServiceImageTags">
    <vt:lpwstr/>
  </property>
</Properties>
</file>