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120" yWindow="45" windowWidth="11925" windowHeight="9960" activeTab="5"/>
  </bookViews>
  <sheets>
    <sheet name="Riassunto" sheetId="12" r:id="rId1"/>
    <sheet name="Finestre" sheetId="29" r:id="rId2"/>
    <sheet name="Illuminazione_naturale" sheetId="18" r:id="rId3"/>
    <sheet name="Prospettive" sheetId="32" r:id="rId4"/>
    <sheet name="Questionario_ammodernamento" sheetId="28" r:id="rId5"/>
    <sheet name="Constants" sheetId="27" r:id="rId6"/>
    <sheet name="Texte" sheetId="31" r:id="rId7"/>
    <sheet name="Versionierung" sheetId="33" r:id="rId8"/>
  </sheets>
  <definedNames>
    <definedName name="_xlnm._FilterDatabase" localSheetId="2" hidden="1">Illuminazione_naturale!#REF!</definedName>
    <definedName name="Antwort_simp">Questionario_ammodernamento!$A$19</definedName>
    <definedName name="Befriedigend">Constants!$C$90</definedName>
    <definedName name="_xlnm.Print_Area" localSheetId="1">Finestre!$A$1:$M$39</definedName>
    <definedName name="_xlnm.Print_Area" localSheetId="2">Illuminazione_naturale!$A$1:$R$40</definedName>
    <definedName name="_xlnm.Print_Area" localSheetId="3">Prospettive!$A$1:$H$40</definedName>
    <definedName name="_xlnm.Print_Area" localSheetId="4">Questionario_ammodernamento!$A$1:$E$30</definedName>
    <definedName name="_xlnm.Print_Area" localSheetId="0">Riassunto!$A$1:$D$42</definedName>
    <definedName name="_xlnm.Print_Area">Illuminazione_naturale!$B$1:$Q$35</definedName>
    <definedName name="_xlnm.Print_Titles" localSheetId="2">Illuminazione_naturale!$1:$4</definedName>
    <definedName name="FactorRenovation">Constants!$D$12</definedName>
    <definedName name="Gut">Constants!$C$89</definedName>
    <definedName name="Ja">Constants!$B$9</definedName>
    <definedName name="JaNein">Constants!$B$9:$B$10</definedName>
    <definedName name="ListAussicht">Constants!$B$40:$B$46</definedName>
    <definedName name="ListAussichtQ">Constants!$B$48:$B$51</definedName>
    <definedName name="ListBeleuchtung">Constants!$B$55:$B$86</definedName>
    <definedName name="ListHorizont">Constants!$B$36:$B$38</definedName>
    <definedName name="ListOrientierung">Constants!$B$89:$B$97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OFFSET(Finestre!$B$5,,,COUNTIF(Finestre!$B$5:$B$35,"&gt;"""),)</definedName>
    <definedName name="MatrixAussicht">Constants!$B$40:$C$46</definedName>
    <definedName name="MatrixBeleuchtung">Constants!$B$55:$E$86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Finestre!$B$5:$R$34</definedName>
    <definedName name="MaxUFläche">Constants!$B$95</definedName>
    <definedName name="Mindesterfüllung">Constants!$B$93</definedName>
    <definedName name="Nein">Constants!$B$10</definedName>
    <definedName name="NewConstruction">Constants!$B$17</definedName>
    <definedName name="Password">Constants!$B$7</definedName>
    <definedName name="Projektbez">Riassunto!$B$5</definedName>
    <definedName name="Raumreflexion">Illuminazione_naturale!#REF!</definedName>
    <definedName name="Renovation">Constants!$B$18</definedName>
    <definedName name="SheetDaylight">Texte!$B$228</definedName>
    <definedName name="SheetOverview">Texte!$B$226</definedName>
    <definedName name="SheetQuestionaire">Texte!$B$230</definedName>
    <definedName name="SheetViews">Texte!$B$229</definedName>
    <definedName name="SheetWindow">Texte!$B$227</definedName>
    <definedName name="Sonnenschutztyp">Illuminazione_naturale!#REF!</definedName>
    <definedName name="Sprachwahl">Constants!$B$5</definedName>
    <definedName name="Standardnutzung">Illuminazione_naturale!#REF!</definedName>
    <definedName name="SummeRaumFlaeche">Illuminazione_naturale!$S$38</definedName>
    <definedName name="test01">Texte!$B$228</definedName>
    <definedName name="Typ">Riassunto!$B$8</definedName>
    <definedName name="Version">Constants!$B$97</definedName>
    <definedName name="VersionNr">Versionierung!$A$29</definedName>
  </definedNames>
  <calcPr calcId="145621"/>
</workbook>
</file>

<file path=xl/calcChain.xml><?xml version="1.0" encoding="utf-8"?>
<calcChain xmlns="http://schemas.openxmlformats.org/spreadsheetml/2006/main">
  <c r="W6" i="18" l="1"/>
  <c r="I6" i="32" s="1"/>
  <c r="J6" i="32" s="1"/>
  <c r="W7" i="18"/>
  <c r="I7" i="32" s="1"/>
  <c r="J7" i="32" s="1"/>
  <c r="W8" i="18"/>
  <c r="I8" i="32" s="1"/>
  <c r="J8" i="32" s="1"/>
  <c r="W9" i="18"/>
  <c r="I9" i="32" s="1"/>
  <c r="J9" i="32" s="1"/>
  <c r="W10" i="18"/>
  <c r="I10" i="32" s="1"/>
  <c r="J10" i="32" s="1"/>
  <c r="W11" i="18"/>
  <c r="I11" i="32" s="1"/>
  <c r="J11" i="32" s="1"/>
  <c r="W12" i="18"/>
  <c r="I12" i="32" s="1"/>
  <c r="J12" i="32" s="1"/>
  <c r="W13" i="18"/>
  <c r="I13" i="32" s="1"/>
  <c r="J13" i="32" s="1"/>
  <c r="W14" i="18"/>
  <c r="I14" i="32" s="1"/>
  <c r="J14" i="32" s="1"/>
  <c r="W15" i="18"/>
  <c r="I15" i="32" s="1"/>
  <c r="J15" i="32" s="1"/>
  <c r="W16" i="18"/>
  <c r="W17" i="18"/>
  <c r="W18" i="18"/>
  <c r="I18" i="32" s="1"/>
  <c r="J18" i="32" s="1"/>
  <c r="W19" i="18"/>
  <c r="W20" i="18"/>
  <c r="I20" i="32" s="1"/>
  <c r="J20" i="32" s="1"/>
  <c r="W21" i="18"/>
  <c r="I21" i="32" s="1"/>
  <c r="J21" i="32" s="1"/>
  <c r="W22" i="18"/>
  <c r="I22" i="32" s="1"/>
  <c r="J22" i="32" s="1"/>
  <c r="W23" i="18"/>
  <c r="I23" i="32" s="1"/>
  <c r="J23" i="32" s="1"/>
  <c r="W24" i="18"/>
  <c r="I24" i="32" s="1"/>
  <c r="J24" i="32" s="1"/>
  <c r="W25" i="18"/>
  <c r="I25" i="32" s="1"/>
  <c r="J25" i="32" s="1"/>
  <c r="W26" i="18"/>
  <c r="I26" i="32" s="1"/>
  <c r="J26" i="32" s="1"/>
  <c r="W27" i="18"/>
  <c r="I27" i="32" s="1"/>
  <c r="J27" i="32" s="1"/>
  <c r="W28" i="18"/>
  <c r="I28" i="32" s="1"/>
  <c r="J28" i="32" s="1"/>
  <c r="W29" i="18"/>
  <c r="I29" i="32" s="1"/>
  <c r="J29" i="32" s="1"/>
  <c r="W30" i="18"/>
  <c r="I30" i="32" s="1"/>
  <c r="J30" i="32" s="1"/>
  <c r="W31" i="18"/>
  <c r="W32" i="18"/>
  <c r="I32" i="32" s="1"/>
  <c r="J32" i="32" s="1"/>
  <c r="W33" i="18"/>
  <c r="W34" i="18"/>
  <c r="I34" i="32" s="1"/>
  <c r="J34" i="32" s="1"/>
  <c r="W5" i="18"/>
  <c r="I5" i="32" s="1"/>
  <c r="J5" i="32" s="1"/>
  <c r="B6" i="31"/>
  <c r="D1" i="12" s="1"/>
  <c r="A29" i="33"/>
  <c r="B97" i="27" s="1"/>
  <c r="B20" i="31"/>
  <c r="A36" i="12" s="1"/>
  <c r="B21" i="31"/>
  <c r="B22" i="31"/>
  <c r="A39" i="12" s="1"/>
  <c r="B23" i="31"/>
  <c r="A42" i="12"/>
  <c r="A38" i="12"/>
  <c r="B229" i="31"/>
  <c r="C31" i="31" s="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B107" i="31"/>
  <c r="H4" i="32" s="1"/>
  <c r="B108" i="31"/>
  <c r="B36" i="32" s="1"/>
  <c r="B118" i="31"/>
  <c r="H37" i="32" s="1"/>
  <c r="B117" i="31"/>
  <c r="F37" i="32" s="1"/>
  <c r="B116" i="31"/>
  <c r="G37" i="32" s="1"/>
  <c r="B115" i="31"/>
  <c r="E37" i="32" s="1"/>
  <c r="B114" i="31"/>
  <c r="D37" i="32" s="1"/>
  <c r="B113" i="31"/>
  <c r="C37" i="32" s="1"/>
  <c r="B112" i="31"/>
  <c r="B37" i="32" s="1"/>
  <c r="B111" i="31"/>
  <c r="G36" i="32" s="1"/>
  <c r="B110" i="31"/>
  <c r="E36" i="32" s="1"/>
  <c r="B109" i="31"/>
  <c r="C36" i="32" s="1"/>
  <c r="B119" i="31"/>
  <c r="B120" i="31"/>
  <c r="B121" i="31"/>
  <c r="B40" i="32" s="1"/>
  <c r="B211" i="31"/>
  <c r="B51" i="27" s="1"/>
  <c r="B210" i="31"/>
  <c r="B50" i="27" s="1"/>
  <c r="B209" i="31"/>
  <c r="B49" i="27" s="1"/>
  <c r="B208" i="31"/>
  <c r="B48" i="27" s="1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B38" i="32"/>
  <c r="A41" i="12" s="1"/>
  <c r="B99" i="31"/>
  <c r="C3" i="32" s="1"/>
  <c r="B103" i="31"/>
  <c r="C4" i="32" s="1"/>
  <c r="B104" i="31"/>
  <c r="D4" i="32" s="1"/>
  <c r="B105" i="31"/>
  <c r="E4" i="32" s="1"/>
  <c r="B102" i="31"/>
  <c r="B4" i="32" s="1"/>
  <c r="B101" i="31"/>
  <c r="B100" i="31"/>
  <c r="B98" i="31"/>
  <c r="B3" i="32" s="1"/>
  <c r="B97" i="31"/>
  <c r="A1" i="32" s="1"/>
  <c r="B205" i="31"/>
  <c r="B45" i="27" s="1"/>
  <c r="B206" i="31"/>
  <c r="B46" i="27" s="1"/>
  <c r="B204" i="31"/>
  <c r="B44" i="27" s="1"/>
  <c r="B203" i="31"/>
  <c r="B43" i="27" s="1"/>
  <c r="B202" i="31"/>
  <c r="B42" i="27" s="1"/>
  <c r="B201" i="31"/>
  <c r="B41" i="27" s="1"/>
  <c r="B200" i="31"/>
  <c r="B40" i="27" s="1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6" i="32"/>
  <c r="J16" i="32" s="1"/>
  <c r="I17" i="32"/>
  <c r="J17" i="32" s="1"/>
  <c r="I19" i="32"/>
  <c r="J19" i="32" s="1"/>
  <c r="I31" i="32"/>
  <c r="J31" i="32" s="1"/>
  <c r="I33" i="32"/>
  <c r="J33" i="32" s="1"/>
  <c r="F31" i="31" l="1"/>
  <c r="E31" i="31"/>
  <c r="D31" i="31"/>
  <c r="L5" i="32"/>
  <c r="L23" i="32"/>
  <c r="H23" i="32" s="1"/>
  <c r="L15" i="32"/>
  <c r="H15" i="32" s="1"/>
  <c r="L29" i="32"/>
  <c r="H29" i="32" s="1"/>
  <c r="L21" i="32"/>
  <c r="H21" i="32" s="1"/>
  <c r="L31" i="32"/>
  <c r="H31" i="32" s="1"/>
  <c r="L27" i="32"/>
  <c r="H27" i="32" s="1"/>
  <c r="L19" i="32"/>
  <c r="H19" i="32" s="1"/>
  <c r="L11" i="32"/>
  <c r="H11" i="32" s="1"/>
  <c r="L33" i="32"/>
  <c r="H33" i="32" s="1"/>
  <c r="L25" i="32"/>
  <c r="H25" i="32" s="1"/>
  <c r="L17" i="32"/>
  <c r="H17" i="32" s="1"/>
  <c r="L13" i="32"/>
  <c r="H13" i="32" s="1"/>
  <c r="L9" i="32"/>
  <c r="H9" i="32" s="1"/>
  <c r="L32" i="32"/>
  <c r="H32" i="32" s="1"/>
  <c r="L28" i="32"/>
  <c r="H28" i="32" s="1"/>
  <c r="L24" i="32"/>
  <c r="H24" i="32" s="1"/>
  <c r="L20" i="32"/>
  <c r="H20" i="32" s="1"/>
  <c r="L16" i="32"/>
  <c r="H16" i="32" s="1"/>
  <c r="L12" i="32"/>
  <c r="H12" i="32" s="1"/>
  <c r="L8" i="32"/>
  <c r="H8" i="32" s="1"/>
  <c r="L7" i="32"/>
  <c r="H7" i="32" s="1"/>
  <c r="L34" i="32"/>
  <c r="H34" i="32" s="1"/>
  <c r="L30" i="32"/>
  <c r="H30" i="32" s="1"/>
  <c r="L26" i="32"/>
  <c r="H26" i="32" s="1"/>
  <c r="L22" i="32"/>
  <c r="H22" i="32" s="1"/>
  <c r="L18" i="32"/>
  <c r="H18" i="32" s="1"/>
  <c r="L14" i="32"/>
  <c r="H14" i="32" s="1"/>
  <c r="L10" i="32"/>
  <c r="H10" i="32" s="1"/>
  <c r="L6" i="32"/>
  <c r="H6" i="32" s="1"/>
  <c r="B79" i="31"/>
  <c r="R4" i="18" s="1"/>
  <c r="B59" i="31"/>
  <c r="R3" i="18" s="1"/>
  <c r="G3" i="32" s="1"/>
  <c r="S5" i="18"/>
  <c r="K5" i="32" s="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66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346" i="31"/>
  <c r="C345" i="31"/>
  <c r="C344" i="31"/>
  <c r="C343" i="31"/>
  <c r="C338" i="31"/>
  <c r="C337" i="31"/>
  <c r="C336" i="31"/>
  <c r="C335" i="31"/>
  <c r="C330" i="31"/>
  <c r="C329" i="31"/>
  <c r="C328" i="31"/>
  <c r="C327" i="31"/>
  <c r="C319" i="31"/>
  <c r="C320" i="31"/>
  <c r="C321" i="31"/>
  <c r="C322" i="31"/>
  <c r="C342" i="31"/>
  <c r="C341" i="31"/>
  <c r="C334" i="31"/>
  <c r="C333" i="31"/>
  <c r="C326" i="31"/>
  <c r="C325" i="31"/>
  <c r="C318" i="31"/>
  <c r="C317" i="31"/>
  <c r="C314" i="31"/>
  <c r="C313" i="31"/>
  <c r="C310" i="31"/>
  <c r="C309" i="31"/>
  <c r="C306" i="31"/>
  <c r="C305" i="31"/>
  <c r="C302" i="31"/>
  <c r="C301" i="31"/>
  <c r="C298" i="31"/>
  <c r="C297" i="31"/>
  <c r="C294" i="31"/>
  <c r="C293" i="31"/>
  <c r="C290" i="31"/>
  <c r="C289" i="31"/>
  <c r="C285" i="31"/>
  <c r="C286" i="31"/>
  <c r="D340" i="31"/>
  <c r="C340" i="31" s="1"/>
  <c r="D332" i="31"/>
  <c r="C332" i="31" s="1"/>
  <c r="D324" i="31"/>
  <c r="C324" i="31" s="1"/>
  <c r="C323" i="31"/>
  <c r="C331" i="31"/>
  <c r="C339" i="31"/>
  <c r="C236" i="31"/>
  <c r="C237" i="31"/>
  <c r="C265" i="31"/>
  <c r="C282" i="31"/>
  <c r="C283" i="31"/>
  <c r="C284" i="31"/>
  <c r="C287" i="31"/>
  <c r="C288" i="31"/>
  <c r="C291" i="31"/>
  <c r="C292" i="31"/>
  <c r="C295" i="31"/>
  <c r="C296" i="31"/>
  <c r="C299" i="31"/>
  <c r="C300" i="31"/>
  <c r="C303" i="31"/>
  <c r="C304" i="31"/>
  <c r="C307" i="31"/>
  <c r="C308" i="31"/>
  <c r="C311" i="31"/>
  <c r="C312" i="31"/>
  <c r="C315" i="31"/>
  <c r="C235" i="31"/>
  <c r="D316" i="31"/>
  <c r="C316" i="31" s="1"/>
  <c r="S24" i="18"/>
  <c r="X24" i="18" s="1"/>
  <c r="T24" i="18"/>
  <c r="U24" i="18" s="1"/>
  <c r="Y24" i="18"/>
  <c r="AG24" i="18" s="1"/>
  <c r="Z24" i="18"/>
  <c r="AH24" i="18"/>
  <c r="S25" i="18"/>
  <c r="T25" i="18"/>
  <c r="U25" i="18" s="1"/>
  <c r="X25" i="18"/>
  <c r="Y25" i="18"/>
  <c r="AG25" i="18" s="1"/>
  <c r="Z25" i="18"/>
  <c r="AH25" i="18"/>
  <c r="S26" i="18"/>
  <c r="T26" i="18"/>
  <c r="U26" i="18" s="1"/>
  <c r="X26" i="18"/>
  <c r="Y26" i="18"/>
  <c r="AG26" i="18" s="1"/>
  <c r="Z26" i="18"/>
  <c r="AH26" i="18"/>
  <c r="S27" i="18"/>
  <c r="X27" i="18" s="1"/>
  <c r="T27" i="18"/>
  <c r="U27" i="18" s="1"/>
  <c r="Y27" i="18"/>
  <c r="AG27" i="18" s="1"/>
  <c r="Z27" i="18"/>
  <c r="AH27" i="18"/>
  <c r="S28" i="18"/>
  <c r="X28" i="18" s="1"/>
  <c r="T28" i="18"/>
  <c r="U28" i="18" s="1"/>
  <c r="Y28" i="18"/>
  <c r="AG28" i="18" s="1"/>
  <c r="Z28" i="18"/>
  <c r="AH28" i="18"/>
  <c r="S29" i="18"/>
  <c r="X29" i="18" s="1"/>
  <c r="T29" i="18"/>
  <c r="U29" i="18" s="1"/>
  <c r="Y29" i="18"/>
  <c r="AG29" i="18" s="1"/>
  <c r="Z29" i="18"/>
  <c r="AH29" i="18"/>
  <c r="S30" i="18"/>
  <c r="T30" i="18"/>
  <c r="U30" i="18" s="1"/>
  <c r="X30" i="18"/>
  <c r="Y30" i="18"/>
  <c r="AG30" i="18" s="1"/>
  <c r="Z30" i="18"/>
  <c r="AH30" i="18"/>
  <c r="S31" i="18"/>
  <c r="X31" i="18"/>
  <c r="T31" i="18"/>
  <c r="U31" i="18" s="1"/>
  <c r="Y31" i="18"/>
  <c r="AG31" i="18" s="1"/>
  <c r="Z31" i="18"/>
  <c r="AH31" i="18"/>
  <c r="S32" i="18"/>
  <c r="X32" i="18" s="1"/>
  <c r="T32" i="18"/>
  <c r="U32" i="18" s="1"/>
  <c r="Y32" i="18"/>
  <c r="AG32" i="18" s="1"/>
  <c r="Z32" i="18"/>
  <c r="AH32" i="18"/>
  <c r="S33" i="18"/>
  <c r="X33" i="18" s="1"/>
  <c r="T33" i="18"/>
  <c r="U33" i="18" s="1"/>
  <c r="Y33" i="18"/>
  <c r="AG33" i="18" s="1"/>
  <c r="Z33" i="18"/>
  <c r="AH33" i="18"/>
  <c r="S34" i="18"/>
  <c r="T34" i="18"/>
  <c r="U34" i="18" s="1"/>
  <c r="X34" i="18"/>
  <c r="Y34" i="18"/>
  <c r="AG34" i="18" s="1"/>
  <c r="Z34" i="18"/>
  <c r="AH34" i="18"/>
  <c r="B83" i="31"/>
  <c r="N36" i="18" s="1"/>
  <c r="B84" i="31"/>
  <c r="B82" i="31"/>
  <c r="J36" i="18" s="1"/>
  <c r="B88" i="31"/>
  <c r="J37" i="18" s="1"/>
  <c r="B89" i="31"/>
  <c r="L37" i="18" s="1"/>
  <c r="B87" i="31"/>
  <c r="N37" i="18" s="1"/>
  <c r="B90" i="31"/>
  <c r="P37" i="18" s="1"/>
  <c r="B85" i="31"/>
  <c r="F37" i="18" s="1"/>
  <c r="B86" i="31"/>
  <c r="H37" i="18" s="1"/>
  <c r="B81" i="31"/>
  <c r="F36" i="18" s="1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4" i="31"/>
  <c r="F234" i="31"/>
  <c r="E234" i="31"/>
  <c r="D234" i="31"/>
  <c r="F146" i="31"/>
  <c r="E146" i="31"/>
  <c r="D146" i="31"/>
  <c r="C146" i="31"/>
  <c r="B230" i="31"/>
  <c r="E27" i="31" s="1"/>
  <c r="B228" i="31"/>
  <c r="B227" i="31"/>
  <c r="B226" i="31"/>
  <c r="B26" i="31"/>
  <c r="A46" i="12" s="1"/>
  <c r="B224" i="31"/>
  <c r="B10" i="27" s="1"/>
  <c r="B223" i="31"/>
  <c r="B9" i="27" s="1"/>
  <c r="N10" i="29" s="1"/>
  <c r="B218" i="31"/>
  <c r="B18" i="27" s="1"/>
  <c r="B217" i="31"/>
  <c r="B17" i="27" s="1"/>
  <c r="B143" i="31"/>
  <c r="D29" i="28" s="1"/>
  <c r="B142" i="31"/>
  <c r="D27" i="28" s="1"/>
  <c r="B141" i="31"/>
  <c r="D25" i="28" s="1"/>
  <c r="B140" i="31"/>
  <c r="C23" i="28" s="1"/>
  <c r="B139" i="31"/>
  <c r="B23" i="28" s="1"/>
  <c r="B138" i="31"/>
  <c r="A23" i="28" s="1"/>
  <c r="B137" i="31"/>
  <c r="A21" i="28" s="1"/>
  <c r="B136" i="31"/>
  <c r="B135" i="31"/>
  <c r="B134" i="31"/>
  <c r="B133" i="31"/>
  <c r="A17" i="28" s="1"/>
  <c r="B132" i="31"/>
  <c r="A13" i="28" s="1"/>
  <c r="B131" i="31"/>
  <c r="A11" i="28" s="1"/>
  <c r="B130" i="31"/>
  <c r="A9" i="28" s="1"/>
  <c r="B129" i="31"/>
  <c r="A7" i="28" s="1"/>
  <c r="B128" i="31"/>
  <c r="A5" i="28" s="1"/>
  <c r="B127" i="31"/>
  <c r="E3" i="28" s="1"/>
  <c r="B126" i="31"/>
  <c r="A3" i="28" s="1"/>
  <c r="B125" i="31"/>
  <c r="A1" i="28" s="1"/>
  <c r="B215" i="31"/>
  <c r="E91" i="27" s="1"/>
  <c r="B214" i="31"/>
  <c r="E90" i="27" s="1"/>
  <c r="B213" i="31"/>
  <c r="E89" i="27" s="1"/>
  <c r="B198" i="31"/>
  <c r="B38" i="27" s="1"/>
  <c r="B197" i="31"/>
  <c r="B37" i="27" s="1"/>
  <c r="B196" i="31"/>
  <c r="B36" i="27" s="1"/>
  <c r="B194" i="31"/>
  <c r="B34" i="27" s="1"/>
  <c r="B193" i="31"/>
  <c r="B33" i="27" s="1"/>
  <c r="B192" i="31"/>
  <c r="B32" i="27" s="1"/>
  <c r="B191" i="31"/>
  <c r="B31" i="27" s="1"/>
  <c r="B190" i="31"/>
  <c r="B30" i="27" s="1"/>
  <c r="B188" i="31"/>
  <c r="B28" i="27" s="1"/>
  <c r="B187" i="31"/>
  <c r="B27" i="27" s="1"/>
  <c r="B186" i="31"/>
  <c r="B26" i="27" s="1"/>
  <c r="B185" i="31"/>
  <c r="B25" i="27" s="1"/>
  <c r="B184" i="31"/>
  <c r="B24" i="27" s="1"/>
  <c r="B182" i="31"/>
  <c r="B22" i="27" s="1"/>
  <c r="B181" i="31"/>
  <c r="B21" i="27" s="1"/>
  <c r="B180" i="31"/>
  <c r="B20" i="27" s="1"/>
  <c r="B164" i="31"/>
  <c r="B72" i="27" s="1"/>
  <c r="B165" i="31"/>
  <c r="B73" i="27" s="1"/>
  <c r="B166" i="31"/>
  <c r="B74" i="27" s="1"/>
  <c r="B167" i="31"/>
  <c r="B75" i="27" s="1"/>
  <c r="B168" i="31"/>
  <c r="B76" i="27" s="1"/>
  <c r="B169" i="31"/>
  <c r="B77" i="27" s="1"/>
  <c r="B170" i="31"/>
  <c r="B78" i="27" s="1"/>
  <c r="B171" i="31"/>
  <c r="B79" i="27" s="1"/>
  <c r="B172" i="31"/>
  <c r="B80" i="27" s="1"/>
  <c r="B173" i="31"/>
  <c r="B81" i="27" s="1"/>
  <c r="B174" i="31"/>
  <c r="B82" i="27" s="1"/>
  <c r="B175" i="31"/>
  <c r="B83" i="27" s="1"/>
  <c r="B176" i="31"/>
  <c r="B84" i="27" s="1"/>
  <c r="B177" i="31"/>
  <c r="B85" i="27" s="1"/>
  <c r="B178" i="31"/>
  <c r="B86" i="27" s="1"/>
  <c r="AH5" i="18" s="1"/>
  <c r="B163" i="31"/>
  <c r="B71" i="27" s="1"/>
  <c r="B162" i="31"/>
  <c r="B70" i="27" s="1"/>
  <c r="B161" i="31"/>
  <c r="B69" i="27" s="1"/>
  <c r="B160" i="31"/>
  <c r="B68" i="27" s="1"/>
  <c r="B159" i="31"/>
  <c r="B67" i="27" s="1"/>
  <c r="B158" i="31"/>
  <c r="B66" i="27" s="1"/>
  <c r="B157" i="31"/>
  <c r="B65" i="27" s="1"/>
  <c r="B156" i="31"/>
  <c r="B64" i="27" s="1"/>
  <c r="B155" i="31"/>
  <c r="B63" i="27" s="1"/>
  <c r="B154" i="31"/>
  <c r="B62" i="27" s="1"/>
  <c r="B153" i="31"/>
  <c r="B61" i="27" s="1"/>
  <c r="B152" i="31"/>
  <c r="B60" i="27" s="1"/>
  <c r="B151" i="31"/>
  <c r="B59" i="27" s="1"/>
  <c r="B150" i="31"/>
  <c r="B58" i="27" s="1"/>
  <c r="B149" i="31"/>
  <c r="B57" i="27" s="1"/>
  <c r="B148" i="31"/>
  <c r="B56" i="27" s="1"/>
  <c r="B147" i="31"/>
  <c r="B55" i="27" s="1"/>
  <c r="B92" i="31"/>
  <c r="B93" i="31"/>
  <c r="B69" i="31"/>
  <c r="I4" i="18" s="1"/>
  <c r="B70" i="31"/>
  <c r="J3" i="18" s="1"/>
  <c r="B71" i="31"/>
  <c r="J4" i="18" s="1"/>
  <c r="B72" i="31"/>
  <c r="K4" i="18" s="1"/>
  <c r="B73" i="31"/>
  <c r="L4" i="18" s="1"/>
  <c r="B74" i="31"/>
  <c r="M4" i="18" s="1"/>
  <c r="B75" i="31"/>
  <c r="N4" i="18" s="1"/>
  <c r="B76" i="31"/>
  <c r="O4" i="18" s="1"/>
  <c r="B77" i="31"/>
  <c r="P4" i="18" s="1"/>
  <c r="B78" i="31"/>
  <c r="Q4" i="18" s="1"/>
  <c r="B80" i="31"/>
  <c r="B91" i="31"/>
  <c r="B58" i="31"/>
  <c r="B60" i="31"/>
  <c r="B61" i="31"/>
  <c r="B62" i="31"/>
  <c r="C4" i="18" s="1"/>
  <c r="B63" i="31"/>
  <c r="D3" i="18" s="1"/>
  <c r="B64" i="31"/>
  <c r="D4" i="18" s="1"/>
  <c r="B65" i="31"/>
  <c r="E4" i="18" s="1"/>
  <c r="B66" i="31"/>
  <c r="F4" i="18" s="1"/>
  <c r="B67" i="31"/>
  <c r="G4" i="18" s="1"/>
  <c r="B68" i="31"/>
  <c r="H4" i="18" s="1"/>
  <c r="B57" i="31"/>
  <c r="B39" i="31"/>
  <c r="A1" i="29" s="1"/>
  <c r="B41" i="31"/>
  <c r="B4" i="29" s="1"/>
  <c r="B42" i="31"/>
  <c r="C4" i="29" s="1"/>
  <c r="B43" i="31"/>
  <c r="D4" i="29" s="1"/>
  <c r="B44" i="31"/>
  <c r="E4" i="29" s="1"/>
  <c r="B45" i="31"/>
  <c r="F4" i="29" s="1"/>
  <c r="B46" i="31"/>
  <c r="G4" i="29" s="1"/>
  <c r="B47" i="31"/>
  <c r="H4" i="29" s="1"/>
  <c r="B48" i="31"/>
  <c r="I4" i="29" s="1"/>
  <c r="B49" i="31"/>
  <c r="J4" i="29" s="1"/>
  <c r="B50" i="31"/>
  <c r="K3" i="29" s="1"/>
  <c r="B51" i="31"/>
  <c r="K4" i="29" s="1"/>
  <c r="B52" i="31"/>
  <c r="L4" i="29" s="1"/>
  <c r="B53" i="31"/>
  <c r="M4" i="29" s="1"/>
  <c r="B40" i="31"/>
  <c r="B3" i="29" s="1"/>
  <c r="B7" i="31"/>
  <c r="A3" i="12" s="1"/>
  <c r="B8" i="31"/>
  <c r="A5" i="12" s="1"/>
  <c r="B9" i="31"/>
  <c r="A8" i="12" s="1"/>
  <c r="F10" i="31"/>
  <c r="B10" i="31"/>
  <c r="A11" i="12" s="1"/>
  <c r="B11" i="31"/>
  <c r="A14" i="12" s="1"/>
  <c r="B12" i="31"/>
  <c r="A17" i="12" s="1"/>
  <c r="B13" i="31"/>
  <c r="A20" i="12" s="1"/>
  <c r="B14" i="31"/>
  <c r="A23" i="12" s="1"/>
  <c r="B15" i="31"/>
  <c r="A26" i="12" s="1"/>
  <c r="B16" i="31"/>
  <c r="A28" i="12" s="1"/>
  <c r="B17" i="31"/>
  <c r="A30" i="12" s="1"/>
  <c r="B18" i="31"/>
  <c r="A31" i="12" s="1"/>
  <c r="B19" i="31"/>
  <c r="A34" i="12" s="1"/>
  <c r="B24" i="31"/>
  <c r="A44" i="12" s="1"/>
  <c r="B25" i="31"/>
  <c r="D44" i="12" s="1"/>
  <c r="B5" i="31"/>
  <c r="A1" i="12" s="1"/>
  <c r="B32" i="31"/>
  <c r="A52" i="12" s="1"/>
  <c r="B35" i="31"/>
  <c r="A55" i="12" s="1"/>
  <c r="B95" i="27"/>
  <c r="B39" i="32" s="1"/>
  <c r="A40" i="12" s="1"/>
  <c r="B93" i="27"/>
  <c r="S6" i="18"/>
  <c r="K6" i="32" s="1"/>
  <c r="S7" i="18"/>
  <c r="K7" i="32" s="1"/>
  <c r="S8" i="18"/>
  <c r="S9" i="18"/>
  <c r="X9" i="18"/>
  <c r="S10" i="18"/>
  <c r="X10" i="18" s="1"/>
  <c r="S11" i="18"/>
  <c r="X11" i="18"/>
  <c r="S12" i="18"/>
  <c r="X12" i="18" s="1"/>
  <c r="S13" i="18"/>
  <c r="X13" i="18"/>
  <c r="S14" i="18"/>
  <c r="X14" i="18" s="1"/>
  <c r="S15" i="18"/>
  <c r="X15" i="18"/>
  <c r="S16" i="18"/>
  <c r="X16" i="18" s="1"/>
  <c r="S17" i="18"/>
  <c r="X17" i="18"/>
  <c r="S18" i="18"/>
  <c r="X18" i="18" s="1"/>
  <c r="S19" i="18"/>
  <c r="X19" i="18"/>
  <c r="S20" i="18"/>
  <c r="X20" i="18" s="1"/>
  <c r="S21" i="18"/>
  <c r="X21" i="18"/>
  <c r="S22" i="18"/>
  <c r="X22" i="18" s="1"/>
  <c r="S23" i="18"/>
  <c r="X23" i="18" s="1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 s="1"/>
  <c r="AI8" i="18" s="1"/>
  <c r="AJ8" i="18" s="1"/>
  <c r="R8" i="18" s="1"/>
  <c r="Z8" i="18"/>
  <c r="Y9" i="18"/>
  <c r="AG9" i="18" s="1"/>
  <c r="Z9" i="18"/>
  <c r="Y10" i="18"/>
  <c r="AG10" i="18" s="1"/>
  <c r="Z10" i="18"/>
  <c r="Y11" i="18"/>
  <c r="AG11" i="18" s="1"/>
  <c r="Z11" i="18"/>
  <c r="Y12" i="18"/>
  <c r="AG12" i="18" s="1"/>
  <c r="Z12" i="18"/>
  <c r="Y13" i="18"/>
  <c r="AG13" i="18" s="1"/>
  <c r="Z13" i="18"/>
  <c r="Y14" i="18"/>
  <c r="AG14" i="18" s="1"/>
  <c r="Z14" i="18"/>
  <c r="Y15" i="18"/>
  <c r="AG15" i="18" s="1"/>
  <c r="Z15" i="18"/>
  <c r="Y16" i="18"/>
  <c r="AG16" i="18" s="1"/>
  <c r="Z16" i="18"/>
  <c r="Y17" i="18"/>
  <c r="AG17" i="18" s="1"/>
  <c r="Z17" i="18"/>
  <c r="Y18" i="18"/>
  <c r="AG18" i="18" s="1"/>
  <c r="Z18" i="18"/>
  <c r="Y19" i="18"/>
  <c r="AG19" i="18" s="1"/>
  <c r="Z19" i="18"/>
  <c r="Y20" i="18"/>
  <c r="AG20" i="18" s="1"/>
  <c r="Z20" i="18"/>
  <c r="Y21" i="18"/>
  <c r="AG21" i="18" s="1"/>
  <c r="Z21" i="18"/>
  <c r="Y22" i="18"/>
  <c r="AG22" i="18" s="1"/>
  <c r="Z22" i="18"/>
  <c r="Y23" i="18"/>
  <c r="AG23" i="18" s="1"/>
  <c r="Z23" i="18"/>
  <c r="T8" i="18"/>
  <c r="AA8" i="18" s="1"/>
  <c r="T9" i="18"/>
  <c r="U9" i="18" s="1"/>
  <c r="T10" i="18"/>
  <c r="V10" i="18" s="1"/>
  <c r="AD10" i="18" s="1"/>
  <c r="T11" i="18"/>
  <c r="V11" i="18" s="1"/>
  <c r="AD11" i="18" s="1"/>
  <c r="T12" i="18"/>
  <c r="AA12" i="18" s="1"/>
  <c r="T13" i="18"/>
  <c r="AB13" i="18" s="1"/>
  <c r="T14" i="18"/>
  <c r="U14" i="18" s="1"/>
  <c r="T15" i="18"/>
  <c r="AB15" i="18" s="1"/>
  <c r="T16" i="18"/>
  <c r="AB16" i="18" s="1"/>
  <c r="T17" i="18"/>
  <c r="AA17" i="18" s="1"/>
  <c r="T18" i="18"/>
  <c r="AE18" i="18" s="1"/>
  <c r="T19" i="18"/>
  <c r="AC19" i="18" s="1"/>
  <c r="T20" i="18"/>
  <c r="AA20" i="18" s="1"/>
  <c r="T21" i="18"/>
  <c r="AB21" i="18" s="1"/>
  <c r="T22" i="18"/>
  <c r="AB22" i="18" s="1"/>
  <c r="T23" i="18"/>
  <c r="V23" i="18" s="1"/>
  <c r="AD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1" i="27"/>
  <c r="D90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6" i="27"/>
  <c r="E64" i="27"/>
  <c r="E59" i="27"/>
  <c r="E62" i="27"/>
  <c r="E81" i="27"/>
  <c r="E76" i="27"/>
  <c r="E78" i="27"/>
  <c r="E71" i="27"/>
  <c r="E58" i="27"/>
  <c r="E63" i="27"/>
  <c r="E77" i="27"/>
  <c r="E70" i="27"/>
  <c r="E60" i="27"/>
  <c r="E84" i="27"/>
  <c r="E75" i="27"/>
  <c r="E80" i="27"/>
  <c r="E67" i="27"/>
  <c r="E66" i="27"/>
  <c r="E85" i="27"/>
  <c r="E72" i="27"/>
  <c r="E55" i="27"/>
  <c r="E57" i="27"/>
  <c r="E82" i="27"/>
  <c r="E56" i="27"/>
  <c r="E74" i="27"/>
  <c r="E73" i="27"/>
  <c r="E69" i="27"/>
  <c r="E83" i="27"/>
  <c r="E61" i="27"/>
  <c r="E79" i="27"/>
  <c r="E68" i="27"/>
  <c r="E65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B31" i="31" l="1"/>
  <c r="A51" i="12" s="1"/>
  <c r="H5" i="32"/>
  <c r="D39" i="32"/>
  <c r="L35" i="32"/>
  <c r="L38" i="32" s="1"/>
  <c r="K35" i="32"/>
  <c r="C38" i="32" s="1"/>
  <c r="G38" i="32" s="1"/>
  <c r="C38" i="12" s="1"/>
  <c r="C30" i="31"/>
  <c r="F30" i="31"/>
  <c r="E30" i="31"/>
  <c r="D30" i="31"/>
  <c r="E34" i="31"/>
  <c r="E28" i="31"/>
  <c r="E221" i="31"/>
  <c r="D221" i="31"/>
  <c r="C221" i="31"/>
  <c r="F221" i="31"/>
  <c r="AA33" i="18"/>
  <c r="C39" i="32"/>
  <c r="G39" i="32" s="1"/>
  <c r="H39" i="32" s="1"/>
  <c r="AA10" i="18"/>
  <c r="AE33" i="18"/>
  <c r="AC25" i="18"/>
  <c r="V9" i="18"/>
  <c r="AD9" i="18" s="1"/>
  <c r="Y7" i="18"/>
  <c r="N32" i="29"/>
  <c r="F29" i="31"/>
  <c r="N29" i="29"/>
  <c r="D29" i="31"/>
  <c r="N27" i="29"/>
  <c r="AH7" i="18"/>
  <c r="M14" i="32"/>
  <c r="G14" i="32" s="1"/>
  <c r="M30" i="32"/>
  <c r="G30" i="32" s="1"/>
  <c r="M12" i="32"/>
  <c r="G12" i="32" s="1"/>
  <c r="M28" i="32"/>
  <c r="G28" i="32" s="1"/>
  <c r="M17" i="32"/>
  <c r="G17" i="32" s="1"/>
  <c r="M19" i="32"/>
  <c r="G19" i="32" s="1"/>
  <c r="M29" i="32"/>
  <c r="G29" i="32" s="1"/>
  <c r="M18" i="32"/>
  <c r="G18" i="32" s="1"/>
  <c r="M34" i="32"/>
  <c r="G34" i="32" s="1"/>
  <c r="M16" i="32"/>
  <c r="G16" i="32" s="1"/>
  <c r="M32" i="32"/>
  <c r="G32" i="32" s="1"/>
  <c r="M25" i="32"/>
  <c r="G25" i="32" s="1"/>
  <c r="M27" i="32"/>
  <c r="G27" i="32" s="1"/>
  <c r="M15" i="32"/>
  <c r="G15" i="32" s="1"/>
  <c r="M22" i="32"/>
  <c r="G22" i="32" s="1"/>
  <c r="M7" i="32"/>
  <c r="G7" i="32" s="1"/>
  <c r="M20" i="32"/>
  <c r="G20" i="32" s="1"/>
  <c r="M9" i="32"/>
  <c r="G9" i="32" s="1"/>
  <c r="M33" i="32"/>
  <c r="G33" i="32" s="1"/>
  <c r="M31" i="32"/>
  <c r="G31" i="32" s="1"/>
  <c r="M23" i="32"/>
  <c r="G23" i="32" s="1"/>
  <c r="M10" i="32"/>
  <c r="G10" i="32" s="1"/>
  <c r="M26" i="32"/>
  <c r="G26" i="32" s="1"/>
  <c r="M8" i="32"/>
  <c r="G8" i="32" s="1"/>
  <c r="M24" i="32"/>
  <c r="G24" i="32" s="1"/>
  <c r="M13" i="32"/>
  <c r="G13" i="32" s="1"/>
  <c r="M11" i="32"/>
  <c r="G11" i="32" s="1"/>
  <c r="M21" i="32"/>
  <c r="G21" i="32" s="1"/>
  <c r="M5" i="32"/>
  <c r="G5" i="32" s="1"/>
  <c r="M6" i="32"/>
  <c r="G6" i="32" s="1"/>
  <c r="C34" i="31"/>
  <c r="AC10" i="18"/>
  <c r="F28" i="31"/>
  <c r="N12" i="29"/>
  <c r="N15" i="29"/>
  <c r="D28" i="31"/>
  <c r="N13" i="29"/>
  <c r="N18" i="29"/>
  <c r="N5" i="29"/>
  <c r="T6" i="18" s="1"/>
  <c r="AA27" i="18"/>
  <c r="V25" i="18"/>
  <c r="AD25" i="18" s="1"/>
  <c r="C28" i="31"/>
  <c r="AI23" i="18"/>
  <c r="AJ23" i="18" s="1"/>
  <c r="R23" i="18" s="1"/>
  <c r="AI15" i="18"/>
  <c r="AJ15" i="18" s="1"/>
  <c r="R15" i="18" s="1"/>
  <c r="N21" i="29"/>
  <c r="AB25" i="18"/>
  <c r="N26" i="29"/>
  <c r="N6" i="29"/>
  <c r="N9" i="29"/>
  <c r="AA25" i="18"/>
  <c r="AE25" i="18"/>
  <c r="E29" i="31"/>
  <c r="AB9" i="18"/>
  <c r="Y6" i="18"/>
  <c r="AI34" i="18"/>
  <c r="AJ34" i="18" s="1"/>
  <c r="R34" i="18" s="1"/>
  <c r="AC9" i="18"/>
  <c r="AA26" i="18"/>
  <c r="B14" i="27"/>
  <c r="D220" i="31"/>
  <c r="AB29" i="18"/>
  <c r="B12" i="27"/>
  <c r="D12" i="27" s="1"/>
  <c r="AH6" i="18"/>
  <c r="B13" i="27"/>
  <c r="AI11" i="18"/>
  <c r="AJ11" i="18" s="1"/>
  <c r="R11" i="18" s="1"/>
  <c r="AC11" i="18"/>
  <c r="AA14" i="18"/>
  <c r="AE10" i="18"/>
  <c r="AB34" i="18"/>
  <c r="F27" i="31"/>
  <c r="AA9" i="18"/>
  <c r="AI18" i="18"/>
  <c r="AJ18" i="18" s="1"/>
  <c r="R18" i="18" s="1"/>
  <c r="N14" i="29"/>
  <c r="N16" i="29"/>
  <c r="N7" i="29"/>
  <c r="N19" i="29"/>
  <c r="N17" i="29"/>
  <c r="N8" i="29"/>
  <c r="AE26" i="18"/>
  <c r="AE32" i="18"/>
  <c r="D27" i="31"/>
  <c r="C27" i="31"/>
  <c r="AI21" i="18"/>
  <c r="AJ21" i="18" s="1"/>
  <c r="R21" i="18" s="1"/>
  <c r="AI17" i="18"/>
  <c r="AJ17" i="18" s="1"/>
  <c r="R17" i="18" s="1"/>
  <c r="AI26" i="18"/>
  <c r="AJ26" i="18" s="1"/>
  <c r="R26" i="18" s="1"/>
  <c r="AC26" i="18"/>
  <c r="AC32" i="18"/>
  <c r="AB26" i="18"/>
  <c r="D34" i="31"/>
  <c r="C33" i="31"/>
  <c r="N22" i="29"/>
  <c r="N31" i="29"/>
  <c r="N30" i="29"/>
  <c r="N11" i="29"/>
  <c r="AA32" i="18"/>
  <c r="V32" i="18"/>
  <c r="AD32" i="18" s="1"/>
  <c r="AB32" i="18"/>
  <c r="V26" i="18"/>
  <c r="AD26" i="18" s="1"/>
  <c r="F220" i="31"/>
  <c r="E220" i="31"/>
  <c r="C220" i="31"/>
  <c r="Y5" i="18"/>
  <c r="A19" i="28"/>
  <c r="C29" i="31"/>
  <c r="B29" i="31" s="1"/>
  <c r="A49" i="12" s="1"/>
  <c r="B37" i="18"/>
  <c r="B3" i="18"/>
  <c r="B39" i="18"/>
  <c r="A32" i="12" s="1"/>
  <c r="E33" i="31"/>
  <c r="B30" i="31"/>
  <c r="A50" i="12" s="1"/>
  <c r="AI10" i="18"/>
  <c r="AJ10" i="18" s="1"/>
  <c r="R10" i="18" s="1"/>
  <c r="B38" i="18"/>
  <c r="A33" i="12" s="1"/>
  <c r="A1" i="18"/>
  <c r="B4" i="18"/>
  <c r="B36" i="18"/>
  <c r="AI32" i="18"/>
  <c r="AJ32" i="18" s="1"/>
  <c r="R32" i="18" s="1"/>
  <c r="AI28" i="18"/>
  <c r="AJ28" i="18" s="1"/>
  <c r="R28" i="18" s="1"/>
  <c r="F34" i="31"/>
  <c r="D33" i="31"/>
  <c r="F33" i="31"/>
  <c r="AI19" i="18"/>
  <c r="AJ19" i="18" s="1"/>
  <c r="R19" i="18" s="1"/>
  <c r="B40" i="18"/>
  <c r="S38" i="18"/>
  <c r="F38" i="18" s="1"/>
  <c r="AI20" i="18"/>
  <c r="AJ20" i="18" s="1"/>
  <c r="R20" i="18" s="1"/>
  <c r="AI25" i="18"/>
  <c r="AJ25" i="18" s="1"/>
  <c r="R25" i="18" s="1"/>
  <c r="AE17" i="18"/>
  <c r="AC17" i="18"/>
  <c r="V13" i="18"/>
  <c r="AD13" i="18" s="1"/>
  <c r="AC21" i="18"/>
  <c r="AA11" i="18"/>
  <c r="AC23" i="18"/>
  <c r="U11" i="18"/>
  <c r="AC34" i="18"/>
  <c r="U21" i="18"/>
  <c r="U17" i="18"/>
  <c r="V34" i="18"/>
  <c r="AD34" i="18" s="1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 s="1"/>
  <c r="U16" i="18"/>
  <c r="AB28" i="18"/>
  <c r="AA30" i="18"/>
  <c r="V14" i="18"/>
  <c r="AD14" i="18" s="1"/>
  <c r="AE14" i="18"/>
  <c r="AA28" i="18"/>
  <c r="AA23" i="18"/>
  <c r="V28" i="18"/>
  <c r="AD28" i="18" s="1"/>
  <c r="AC15" i="18"/>
  <c r="AE30" i="18"/>
  <c r="AE19" i="18"/>
  <c r="AB30" i="18"/>
  <c r="U10" i="18"/>
  <c r="AA19" i="18"/>
  <c r="AA21" i="18"/>
  <c r="AB14" i="18"/>
  <c r="AI29" i="18"/>
  <c r="AJ29" i="18" s="1"/>
  <c r="R29" i="18" s="1"/>
  <c r="U12" i="18"/>
  <c r="AC14" i="18"/>
  <c r="U15" i="18"/>
  <c r="AE23" i="18"/>
  <c r="V12" i="18"/>
  <c r="AD12" i="18" s="1"/>
  <c r="V21" i="18"/>
  <c r="AD21" i="18" s="1"/>
  <c r="U19" i="18"/>
  <c r="AC30" i="18"/>
  <c r="AB24" i="18"/>
  <c r="V31" i="18"/>
  <c r="AD31" i="18" s="1"/>
  <c r="AI33" i="18"/>
  <c r="AJ33" i="18" s="1"/>
  <c r="R33" i="18" s="1"/>
  <c r="AB12" i="18"/>
  <c r="AC27" i="18"/>
  <c r="V29" i="18"/>
  <c r="AD29" i="18" s="1"/>
  <c r="AC29" i="18"/>
  <c r="AE24" i="18"/>
  <c r="AB8" i="18"/>
  <c r="V24" i="18"/>
  <c r="AD24" i="18" s="1"/>
  <c r="V20" i="18"/>
  <c r="AD20" i="18" s="1"/>
  <c r="AC24" i="18"/>
  <c r="AE27" i="18"/>
  <c r="V27" i="18"/>
  <c r="AD27" i="18" s="1"/>
  <c r="AA29" i="18"/>
  <c r="U8" i="18"/>
  <c r="AB33" i="18"/>
  <c r="AE29" i="18"/>
  <c r="AC12" i="18"/>
  <c r="AC8" i="18"/>
  <c r="AC33" i="18"/>
  <c r="V33" i="18"/>
  <c r="AD33" i="18" s="1"/>
  <c r="AE12" i="18"/>
  <c r="U20" i="18"/>
  <c r="AA24" i="18"/>
  <c r="AB27" i="18"/>
  <c r="AI22" i="18"/>
  <c r="AJ22" i="18" s="1"/>
  <c r="R22" i="18" s="1"/>
  <c r="AI13" i="18"/>
  <c r="AJ13" i="18" s="1"/>
  <c r="R13" i="18" s="1"/>
  <c r="AI9" i="18"/>
  <c r="AJ9" i="18" s="1"/>
  <c r="R9" i="18" s="1"/>
  <c r="AI31" i="18"/>
  <c r="AJ31" i="18" s="1"/>
  <c r="R31" i="18" s="1"/>
  <c r="AI27" i="18"/>
  <c r="AJ27" i="18" s="1"/>
  <c r="R27" i="18" s="1"/>
  <c r="AI16" i="18"/>
  <c r="AJ16" i="18" s="1"/>
  <c r="R16" i="18" s="1"/>
  <c r="AI14" i="18"/>
  <c r="AJ14" i="18" s="1"/>
  <c r="R14" i="18" s="1"/>
  <c r="AE15" i="18"/>
  <c r="U22" i="18"/>
  <c r="U18" i="18"/>
  <c r="V22" i="18"/>
  <c r="AD22" i="18" s="1"/>
  <c r="AA15" i="18"/>
  <c r="AC13" i="18"/>
  <c r="AE13" i="18"/>
  <c r="V15" i="18"/>
  <c r="AD15" i="18" s="1"/>
  <c r="U13" i="18"/>
  <c r="AB11" i="18"/>
  <c r="X8" i="18"/>
  <c r="AA13" i="18"/>
  <c r="AI12" i="18"/>
  <c r="AJ12" i="18" s="1"/>
  <c r="R12" i="18" s="1"/>
  <c r="AI30" i="18"/>
  <c r="AJ30" i="18" s="1"/>
  <c r="R30" i="18" s="1"/>
  <c r="AC22" i="18"/>
  <c r="AE22" i="18"/>
  <c r="V18" i="18"/>
  <c r="AD18" i="18" s="1"/>
  <c r="AB18" i="18"/>
  <c r="AI24" i="18"/>
  <c r="AJ24" i="18" s="1"/>
  <c r="R24" i="18" s="1"/>
  <c r="N24" i="29"/>
  <c r="N23" i="29"/>
  <c r="N20" i="29"/>
  <c r="N28" i="29"/>
  <c r="N33" i="29"/>
  <c r="N34" i="29"/>
  <c r="N25" i="29"/>
  <c r="V17" i="18"/>
  <c r="AD17" i="18" s="1"/>
  <c r="AA22" i="18"/>
  <c r="AA18" i="18"/>
  <c r="AB23" i="18"/>
  <c r="AB20" i="18"/>
  <c r="V8" i="18"/>
  <c r="AD8" i="18" s="1"/>
  <c r="AE21" i="18"/>
  <c r="V19" i="18"/>
  <c r="AD19" i="18" s="1"/>
  <c r="AB17" i="18"/>
  <c r="AB10" i="18"/>
  <c r="AE9" i="18"/>
  <c r="AC18" i="18"/>
  <c r="AA16" i="18"/>
  <c r="AB19" i="18"/>
  <c r="V16" i="18"/>
  <c r="AD16" i="18" s="1"/>
  <c r="AE8" i="18"/>
  <c r="B27" i="31" l="1"/>
  <c r="A47" i="12" s="1"/>
  <c r="C40" i="12"/>
  <c r="C39" i="12"/>
  <c r="V6" i="18"/>
  <c r="AD6" i="18" s="1"/>
  <c r="AB6" i="18"/>
  <c r="U6" i="18"/>
  <c r="AA6" i="18" s="1"/>
  <c r="AE6" i="18"/>
  <c r="AC6" i="18"/>
  <c r="B34" i="31"/>
  <c r="A54" i="12" s="1"/>
  <c r="B33" i="31"/>
  <c r="A53" i="12" s="1"/>
  <c r="B28" i="31"/>
  <c r="A48" i="12" s="1"/>
  <c r="B220" i="31"/>
  <c r="B221" i="31"/>
  <c r="B9" i="12" s="1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 s="1"/>
  <c r="AF13" i="18"/>
  <c r="AF8" i="18"/>
  <c r="AF16" i="18"/>
  <c r="AF6" i="18" l="1"/>
  <c r="AG6" i="18" s="1"/>
  <c r="AI6" i="18" s="1"/>
  <c r="AJ6" i="18" s="1"/>
  <c r="R6" i="18" s="1"/>
  <c r="D38" i="32"/>
  <c r="M38" i="32"/>
  <c r="H38" i="32" s="1"/>
  <c r="C41" i="12" s="1"/>
  <c r="M35" i="32"/>
  <c r="G40" i="32"/>
  <c r="C42" i="12" s="1"/>
  <c r="U7" i="18"/>
  <c r="AA7" i="18" s="1"/>
  <c r="AB7" i="18"/>
  <c r="X7" i="18"/>
  <c r="AC7" i="18"/>
  <c r="V7" i="18"/>
  <c r="AD7" i="18" s="1"/>
  <c r="AE7" i="18"/>
  <c r="V5" i="18"/>
  <c r="AD5" i="18" s="1"/>
  <c r="U5" i="18"/>
  <c r="AA5" i="18" s="1"/>
  <c r="AE5" i="18"/>
  <c r="AC5" i="18"/>
  <c r="X5" i="18"/>
  <c r="AB5" i="18"/>
  <c r="AF5" i="18" l="1"/>
  <c r="AG5" i="18" s="1"/>
  <c r="AI5" i="18" s="1"/>
  <c r="AJ5" i="18" s="1"/>
  <c r="AF7" i="18"/>
  <c r="AG7" i="18" s="1"/>
  <c r="AI7" i="18" s="1"/>
  <c r="AJ7" i="18" s="1"/>
  <c r="R7" i="18" s="1"/>
  <c r="S39" i="18" l="1"/>
  <c r="F39" i="18" s="1"/>
  <c r="AJ38" i="18"/>
  <c r="H38" i="18" s="1"/>
  <c r="P38" i="18" s="1"/>
  <c r="C33" i="12" s="1"/>
  <c r="R5" i="18"/>
  <c r="B106" i="31"/>
  <c r="G4" i="32" s="1"/>
  <c r="N39" i="18" l="1"/>
  <c r="H39" i="18"/>
  <c r="C31" i="12" l="1"/>
  <c r="P39" i="18"/>
  <c r="C32" i="12" l="1"/>
  <c r="N40" i="18"/>
  <c r="C34" i="12" s="1"/>
</calcChain>
</file>

<file path=xl/comments1.xml><?xml version="1.0" encoding="utf-8"?>
<comments xmlns="http://schemas.openxmlformats.org/spreadsheetml/2006/main">
  <authors>
    <author>Severin Lenel</author>
  </authors>
  <commentList>
    <comment ref="A226" authorId="0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<sst xmlns="http://schemas.openxmlformats.org/spreadsheetml/2006/main" count="1536" uniqueCount="1047">
  <si>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</si>
  <si>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</si>
  <si>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</si>
  <si>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</si>
  <si>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</si>
  <si>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</si>
  <si>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</si>
  <si>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</si>
  <si>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</si>
  <si>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</si>
  <si>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</si>
  <si>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</si>
  <si>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</si>
  <si>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</si>
  <si>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</si>
  <si>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</si>
  <si>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</si>
  <si>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</si>
  <si>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</si>
  <si>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</si>
  <si>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</si>
  <si>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</si>
  <si>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</si>
  <si>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</si>
  <si>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</si>
  <si>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</si>
  <si>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</si>
  <si>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</si>
  <si>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</si>
  <si>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</si>
  <si>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</si>
  <si>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</si>
  <si>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</si>
  <si>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</si>
  <si>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</si>
  <si>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</si>
  <si>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</si>
  <si>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</si>
  <si>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</si>
  <si>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</si>
  <si>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</si>
  <si>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</si>
  <si>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</si>
  <si>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</si>
  <si>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</si>
  <si>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</si>
  <si>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</si>
  <si>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</si>
  <si>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</si>
  <si>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</si>
  <si>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</si>
  <si>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</si>
  <si>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</si>
  <si>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</si>
  <si>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</si>
  <si>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</si>
  <si>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</si>
  <si>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</si>
  <si>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</si>
  <si>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</si>
  <si>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</si>
  <si>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</si>
  <si>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</si>
  <si>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</si>
  <si>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</si>
  <si>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</si>
  <si>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</si>
  <si>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</si>
  <si>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</si>
  <si>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</si>
  <si>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</si>
  <si>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</si>
  <si>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</si>
  <si>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</si>
  <si>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</si>
  <si>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</si>
  <si>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</si>
  <si>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</si>
  <si>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</si>
  <si>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</si>
  <si>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</si>
  <si>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</si>
  <si>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</si>
  <si>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</si>
  <si>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</si>
  <si>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</si>
  <si>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</si>
  <si>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</si>
  <si>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</si>
  <si>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</si>
  <si>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</si>
  <si>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</si>
  <si>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</si>
  <si>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</si>
  <si>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</si>
  <si>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</si>
  <si>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</si>
  <si>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</si>
  <si>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</si>
  <si>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</si>
  <si>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</si>
  <si>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</si>
  <si>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</si>
  <si>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</si>
  <si>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</si>
  <si>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</si>
  <si>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</si>
  <si>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</si>
  <si>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</si>
  <si>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</si>
  <si>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</si>
  <si>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</si>
  <si>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</si>
  <si>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</si>
  <si>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</si>
  <si>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</si>
  <si>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</si>
  <si>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</si>
  <si>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</si>
  <si>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</si>
  <si>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</si>
  <si>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</si>
  <si>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</si>
  <si>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</si>
  <si>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</si>
  <si>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</si>
  <si>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</si>
  <si>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</si>
  <si>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</si>
  <si>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</si>
  <si>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</si>
  <si>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</si>
  <si>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</si>
  <si>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</si>
  <si>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</si>
  <si>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</si>
  <si>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</si>
  <si>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</si>
  <si>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</si>
  <si>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</si>
  <si>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</si>
  <si>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</si>
  <si>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</si>
  <si>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</si>
  <si>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</si>
  <si>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</si>
  <si>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</si>
  <si>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</si>
  <si>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</si>
  <si>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</si>
  <si>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</si>
  <si>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</si>
  <si>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</si>
  <si>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</si>
  <si>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</si>
  <si>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</si>
  <si>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</si>
  <si>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</si>
  <si>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</si>
  <si>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</si>
  <si>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</si>
  <si>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</si>
  <si>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</si>
  <si>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</si>
  <si>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</si>
  <si>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</si>
  <si>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</si>
  <si>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</si>
  <si>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</si>
  <si>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</si>
  <si>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</si>
  <si>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</si>
  <si>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</si>
  <si>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</si>
  <si>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</si>
  <si>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</si>
  <si>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</si>
  <si>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</si>
  <si>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</si>
  <si>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</si>
  <si>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</si>
  <si>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</si>
  <si>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</si>
  <si>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</si>
  <si>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</si>
  <si>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</si>
  <si>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</si>
  <si>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</si>
  <si>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</si>
  <si>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</si>
  <si>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</si>
  <si>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</si>
  <si>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</si>
  <si>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</si>
  <si>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</si>
  <si>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</si>
  <si>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</si>
  <si>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</si>
  <si>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</si>
  <si>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</si>
  <si>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</si>
  <si>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</si>
  <si>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</si>
  <si>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</si>
  <si>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</si>
  <si>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</si>
  <si>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</si>
  <si>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</si>
  <si>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</si>
  <si>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</si>
  <si>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</si>
  <si>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</si>
  <si>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</si>
  <si>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</si>
  <si>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</si>
  <si>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</si>
  <si>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</si>
  <si>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</si>
  <si>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</si>
  <si>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</si>
  <si>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</si>
  <si>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</si>
  <si>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</si>
  <si>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</si>
  <si>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</si>
  <si>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</si>
  <si>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</si>
  <si>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</si>
  <si>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</si>
  <si>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</si>
  <si>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</si>
  <si>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</si>
  <si>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</si>
  <si>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</si>
  <si>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</si>
  <si>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</si>
  <si>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</si>
  <si>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</si>
  <si>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</si>
  <si>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</si>
  <si>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</si>
  <si>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</si>
  <si>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</si>
  <si>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</si>
  <si>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</si>
  <si>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</si>
  <si>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</si>
  <si>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</si>
  <si>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</si>
  <si>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</si>
  <si>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</si>
  <si>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</si>
  <si>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</si>
  <si>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</si>
  <si>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</si>
  <si>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</si>
  <si>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</si>
  <si>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</si>
  <si>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</si>
  <si>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</si>
  <si>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</si>
  <si>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</si>
  <si>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</si>
  <si>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</si>
  <si>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</si>
  <si>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</si>
  <si>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</si>
  <si>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</si>
  <si>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</si>
  <si>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</si>
  <si>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</si>
  <si>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</si>
  <si>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</si>
  <si>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</si>
  <si>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</si>
  <si>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</si>
  <si>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</si>
  <si>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</si>
  <si>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</si>
  <si>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</si>
  <si>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</si>
  <si>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</si>
  <si>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</si>
  <si>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</si>
  <si>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</si>
  <si>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</si>
  <si>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</si>
  <si>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</si>
  <si>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</si>
  <si>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</si>
  <si>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</si>
  <si>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</si>
  <si>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</si>
  <si>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</si>
  <si>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</si>
  <si>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</si>
  <si>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</si>
  <si>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</si>
  <si>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</si>
  <si>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</si>
  <si>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</si>
  <si>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</si>
  <si>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</si>
  <si>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</si>
  <si>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</si>
  <si>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</si>
  <si>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</si>
  <si>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</si>
  <si>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</si>
  <si>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</si>
  <si>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</si>
  <si>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</si>
  <si>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</si>
  <si>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</si>
  <si>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</si>
  <si>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</si>
  <si>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</si>
  <si>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</si>
  <si>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</si>
  <si>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</si>
  <si>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</si>
  <si>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</si>
  <si>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</si>
  <si>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</si>
  <si>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</si>
  <si>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</si>
  <si>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</si>
  <si>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</si>
  <si>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</si>
  <si>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</si>
  <si>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</si>
  <si>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</si>
  <si>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</si>
  <si>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</si>
  <si>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</si>
  <si>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</si>
  <si>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</si>
  <si>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</si>
  <si>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</si>
  <si>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</si>
  <si>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</si>
  <si>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</si>
  <si>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</si>
  <si>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</si>
  <si>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</si>
  <si>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</si>
  <si>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</si>
  <si>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</si>
  <si>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</si>
  <si>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</si>
  <si>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</si>
  <si>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</si>
  <si>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</si>
  <si>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</si>
  <si>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</si>
  <si>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</si>
  <si>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</si>
  <si>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</si>
  <si>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</si>
  <si>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</si>
  <si>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</si>
  <si>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</si>
  <si>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</si>
  <si>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</si>
  <si>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</si>
  <si>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</si>
  <si>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</si>
  <si>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</si>
  <si>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</si>
  <si>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</si>
  <si>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</si>
  <si>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</si>
  <si>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</si>
  <si>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</si>
  <si>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</si>
  <si>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</si>
  <si>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</si>
  <si>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</si>
  <si>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</si>
  <si>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</si>
  <si>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</si>
  <si>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</si>
  <si>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</si>
  <si>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</si>
  <si>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</si>
  <si>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</si>
  <si>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</si>
  <si>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</si>
  <si>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</si>
  <si>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</si>
  <si>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</si>
  <si>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</si>
  <si>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</si>
  <si>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</si>
  <si>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</si>
  <si>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</si>
  <si>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</si>
  <si>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</si>
  <si>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</si>
  <si>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</si>
  <si>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</si>
  <si>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</si>
  <si>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</si>
  <si>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</si>
  <si>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</si>
  <si>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</si>
  <si>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</si>
  <si>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</si>
  <si>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</si>
  <si>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</si>
  <si>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</si>
  <si>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</si>
  <si>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</si>
  <si>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</si>
  <si>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</si>
  <si>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</si>
  <si>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</si>
  <si>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</si>
  <si>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</si>
  <si>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</si>
  <si>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</si>
  <si>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</si>
  <si>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</si>
  <si>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</si>
  <si>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</si>
  <si>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</si>
  <si>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</si>
  <si>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</si>
  <si>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</si>
  <si>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</si>
  <si>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</si>
  <si>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</si>
  <si>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</si>
  <si>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</si>
  <si>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</si>
  <si>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</si>
  <si>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</si>
  <si>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</si>
  <si>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</si>
  <si>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</si>
  <si>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</si>
  <si>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</si>
  <si>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</si>
  <si>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</si>
  <si>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</si>
  <si>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</si>
  <si>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</si>
  <si>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</si>
  <si>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</si>
  <si>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</si>
  <si>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</si>
  <si>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</si>
  <si>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</si>
  <si>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</si>
  <si>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</si>
  <si>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</si>
  <si>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</si>
  <si>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</si>
  <si>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</si>
  <si>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</si>
  <si>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</si>
  <si>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</si>
  <si>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</si>
  <si>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</si>
  <si>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</si>
  <si>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</si>
  <si>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</si>
  <si>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</si>
  <si>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</si>
  <si>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</si>
  <si>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</si>
  <si>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</si>
  <si>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</si>
  <si>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</si>
  <si>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</si>
  <si>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</si>
  <si>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</si>
  <si>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</si>
  <si>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</si>
  <si>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</si>
  <si>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</si>
  <si>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</si>
  <si>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</si>
  <si>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</si>
  <si>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</si>
  <si>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</si>
  <si>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</si>
  <si>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</si>
  <si>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</si>
  <si>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</si>
  <si>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</si>
  <si>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</si>
  <si>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</si>
  <si>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</si>
  <si>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</si>
  <si>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</si>
  <si>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</si>
  <si>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</si>
  <si>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</si>
  <si>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</si>
  <si>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</si>
  <si>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</si>
  <si>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</si>
  <si>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</si>
  <si>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</si>
  <si>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</si>
  <si>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</si>
  <si>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</si>
  <si>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</si>
  <si>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</si>
  <si>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</si>
  <si>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</si>
  <si>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</si>
  <si>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</si>
  <si>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</si>
  <si>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</si>
  <si>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</si>
  <si>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</si>
  <si>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</si>
  <si>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</si>
  <si>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</si>
  <si>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</si>
  <si>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</si>
  <si>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</si>
  <si>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</si>
  <si>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</si>
  <si>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</si>
  <si>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</si>
  <si>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</si>
  <si>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</si>
  <si>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</si>
  <si>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</si>
  <si>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</si>
  <si>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</si>
  <si>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</si>
  <si>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</si>
  <si>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</si>
  <si>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</si>
  <si>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</si>
  <si>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</si>
  <si>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</si>
  <si>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</si>
  <si>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</si>
  <si>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</si>
  <si>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</si>
  <si>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</si>
  <si>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</si>
  <si>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</si>
  <si>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</si>
  <si>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</si>
  <si>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</si>
  <si>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</si>
  <si>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</si>
  <si>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</si>
  <si>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</si>
  <si>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</si>
  <si>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</si>
  <si>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</si>
  <si>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</si>
  <si>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</si>
  <si>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</si>
  <si>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</si>
  <si>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</si>
  <si>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</si>
  <si>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</si>
  <si>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</si>
  <si>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</si>
  <si>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</si>
  <si>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</si>
  <si>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</si>
  <si>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</si>
  <si>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</si>
  <si>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</si>
  <si>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</si>
  <si>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</si>
  <si>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</si>
  <si>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</si>
  <si>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</si>
  <si>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</si>
  <si>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</si>
  <si>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</si>
  <si>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</si>
  <si>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</si>
  <si>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</si>
  <si>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</si>
  <si>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</si>
  <si>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</si>
  <si>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</si>
  <si>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</si>
  <si>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</si>
  <si>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</si>
  <si>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</si>
  <si>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</si>
  <si>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</si>
  <si>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</si>
  <si>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</si>
  <si>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</si>
  <si>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</si>
  <si>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</si>
  <si>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</si>
  <si>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</si>
  <si>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</si>
  <si>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</si>
  <si>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</si>
  <si>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</si>
  <si>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</si>
  <si>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</si>
  <si>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</si>
  <si>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</si>
  <si>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</si>
  <si>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</si>
  <si>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</si>
  <si>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</si>
  <si>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</si>
  <si>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</si>
  <si>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</si>
  <si>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</si>
  <si>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</si>
  <si>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</si>
  <si>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</si>
  <si>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</si>
  <si>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</si>
  <si>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</si>
  <si>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</si>
  <si>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</si>
  <si>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</si>
  <si>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</si>
  <si>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</si>
  <si>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</si>
  <si>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</si>
  <si>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</si>
  <si>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</si>
  <si>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</si>
  <si>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</si>
  <si>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</si>
  <si>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</si>
  <si>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</si>
  <si>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</si>
  <si>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</si>
  <si>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</si>
  <si>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</si>
  <si>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</si>
  <si>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</si>
  <si>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</si>
  <si>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</si>
  <si>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</si>
  <si>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</si>
  <si>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</si>
  <si>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</si>
  <si>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</si>
  <si>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</si>
  <si>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</si>
  <si>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</si>
  <si>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</si>
  <si>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</si>
  <si>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</si>
  <si>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</si>
  <si>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</si>
  <si>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</si>
  <si>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</si>
  <si>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</si>
  <si>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</si>
  <si>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</si>
  <si>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</si>
  <si>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</si>
  <si>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</si>
  <si>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</si>
  <si>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</si>
  <si>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</si>
  <si>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</si>
  <si>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</si>
  <si>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</si>
  <si>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</si>
  <si>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</si>
  <si>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</si>
  <si>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</si>
  <si>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</si>
  <si>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</si>
  <si>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</si>
  <si>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</si>
  <si>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</si>
  <si>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</si>
  <si>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</si>
  <si>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</si>
  <si>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</si>
  <si>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</si>
  <si>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</si>
  <si>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</si>
  <si>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</si>
  <si>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</si>
  <si>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</si>
  <si>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</si>
  <si>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</si>
  <si>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</si>
  <si>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</si>
  <si>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</si>
  <si>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</si>
  <si>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</si>
  <si>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</si>
  <si>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</si>
  <si>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</si>
  <si>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</si>
  <si>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</si>
  <si>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</si>
  <si>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</si>
  <si>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</si>
  <si>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</si>
  <si>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</si>
  <si>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</si>
  <si>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</si>
  <si>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</si>
  <si>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</si>
  <si>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</si>
  <si>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</si>
  <si>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</si>
  <si>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</si>
  <si>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</si>
  <si>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</si>
  <si>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</si>
  <si>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</si>
  <si>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</si>
  <si>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</si>
  <si>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</si>
  <si>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</si>
  <si>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</si>
  <si>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</si>
  <si>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</si>
  <si>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</si>
  <si>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</si>
  <si>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</si>
  <si>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</si>
  <si>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</si>
  <si>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</si>
  <si>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</si>
  <si>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</si>
  <si>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</si>
  <si>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</si>
  <si>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</si>
  <si>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</si>
  <si>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</si>
  <si>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</si>
  <si>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</si>
  <si>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</si>
  <si>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</si>
  <si>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</si>
  <si>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</si>
  <si>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</si>
  <si>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</si>
  <si>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</si>
  <si>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</si>
  <si>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</si>
  <si>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</si>
  <si>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</si>
  <si>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</si>
  <si>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</si>
  <si>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</si>
  <si>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</si>
  <si>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</si>
  <si>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</si>
  <si>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</si>
  <si>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</si>
  <si>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</si>
  <si>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</si>
  <si>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</si>
  <si>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</si>
  <si>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</si>
  <si>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</si>
  <si>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</si>
  <si>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</si>
  <si>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</si>
  <si>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</si>
  <si>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</si>
  <si>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</si>
  <si>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</si>
  <si>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</si>
  <si>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</si>
  <si>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</si>
  <si>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</si>
  <si>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</si>
  <si>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</si>
  <si>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</si>
  <si>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</si>
  <si>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</si>
  <si>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</si>
  <si>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</si>
  <si>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</si>
  <si>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</si>
  <si>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</si>
  <si>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</si>
  <si>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</si>
  <si>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</si>
  <si>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</si>
  <si>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Intep01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</si>
  <si>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</si>
  <si>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</si>
  <si>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</si>
  <si>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</si>
  <si>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</si>
  <si>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</si>
  <si>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</si>
  <si>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</si>
  <si>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</si>
  <si>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</si>
  <si>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</si>
  <si>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</si>
  <si>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</si>
  <si>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</si>
  <si>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</si>
  <si>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</si>
  <si>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</si>
  <si>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</si>
  <si>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</si>
  <si>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</si>
  <si>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</si>
  <si>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</si>
  <si>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</si>
  <si>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</si>
  <si>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</si>
  <si>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</si>
  <si>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</si>
  <si>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</si>
  <si>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</si>
  <si>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</si>
  <si>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</si>
  <si>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</si>
  <si>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</si>
  <si>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</si>
  <si>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</si>
  <si>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</si>
  <si>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</si>
  <si>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</si>
  <si>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</si>
  <si>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</si>
  <si>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</si>
  <si>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</si>
  <si>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</si>
  <si>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</si>
  <si>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</si>
  <si>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</si>
  <si>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</si>
  <si>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</si>
  <si>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</si>
  <si>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</si>
  <si>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</si>
  <si>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</si>
  <si>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</si>
  <si>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</si>
  <si>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</si>
  <si>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</si>
  <si>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</si>
  <si>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</si>
  <si>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</si>
  <si>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</si>
  <si>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</si>
  <si>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</si>
  <si>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</si>
  <si>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</si>
  <si>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</si>
  <si>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</si>
  <si>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</si>
  <si>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</si>
  <si>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</si>
  <si>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</si>
  <si>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</si>
  <si>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</si>
  <si>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</si>
  <si>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</si>
  <si>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</si>
  <si>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</si>
  <si>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</si>
  <si>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</si>
  <si>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</si>
  <si>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</si>
  <si>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</si>
  <si>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</si>
  <si>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</si>
  <si>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</si>
  <si>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</si>
  <si>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</si>
  <si>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</si>
  <si>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</si>
  <si>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</si>
  <si>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</si>
  <si>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</si>
  <si>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</si>
  <si>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</si>
  <si>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</si>
  <si>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</si>
  <si>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</si>
  <si>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</si>
  <si>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</si>
  <si>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</si>
  <si>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</si>
  <si>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</si>
  <si>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</si>
  <si>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</si>
  <si>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</si>
  <si>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</si>
  <si>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</si>
  <si>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</si>
  <si>
    <t>Fenster-breite ges. m</t>
  </si>
  <si>
    <t>Tiefe genutzter Bereich 
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</si>
  <si>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</si>
  <si>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</si>
  <si>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</si>
  <si>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</si>
  <si>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</si>
  <si>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</si>
  <si>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</si>
  <si>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</si>
  <si>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</si>
  <si>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</si>
  <si>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</si>
  <si>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</si>
  <si>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</si>
  <si>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</si>
  <si>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</si>
  <si>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</si>
  <si>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</si>
  <si>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</si>
  <si>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</si>
  <si>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</si>
  <si>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</si>
  <si>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</si>
  <si>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</si>
  <si>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</si>
  <si>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</si>
  <si>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</si>
  <si>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</si>
  <si>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</si>
  <si>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</si>
  <si>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</si>
  <si>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</si>
  <si>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</si>
  <si>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</si>
  <si>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</si>
  <si>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</si>
  <si>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</si>
  <si>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</si>
  <si>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</si>
  <si>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Locaux types et perspectives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</si>
  <si>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</si>
  <si>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</si>
  <si>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</si>
  <si>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</si>
  <si>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</si>
  <si>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</si>
  <si>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Profondeur de la surface utilisée</t>
  </si>
  <si>
    <t>Profondeur de la surface utilisée
m</t>
  </si>
  <si>
    <t>Visual range</t>
  </si>
  <si>
    <t>Portée visuelle</t>
  </si>
  <si>
    <t>Raggio visivo</t>
  </si>
  <si>
    <t>Portée visuelle
m</t>
  </si>
  <si>
    <t>Raggio visivo
m</t>
  </si>
  <si>
    <t>Visual range
m</t>
  </si>
  <si>
    <t>Livelli di visione
-</t>
  </si>
  <si>
    <t>Viewing levels
-</t>
  </si>
  <si>
    <t>Qualité de la vue (dans toutes les locaux)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</si>
  <si>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</si>
  <si>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</si>
  <si>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</si>
  <si>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</si>
  <si>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</si>
  <si>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</si>
  <si>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</si>
  <si>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</si>
  <si>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</si>
  <si>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</si>
  <si>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</si>
  <si>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</si>
  <si>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</si>
  <si>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</si>
  <si>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</si>
  <si>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</si>
  <si>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</si>
  <si>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</si>
  <si>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</si>
  <si>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</si>
  <si>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</si>
  <si>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</si>
  <si>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</si>
  <si>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</si>
  <si>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</si>
  <si>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</si>
  <si>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</si>
  <si>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</si>
  <si>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</si>
  <si>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</si>
  <si>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</si>
  <si>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</si>
  <si>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</si>
  <si>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</si>
  <si>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</si>
  <si>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</si>
  <si>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</si>
  <si>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</si>
  <si>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</si>
  <si>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</si>
  <si>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</si>
  <si>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
-</t>
  </si>
  <si>
    <t>Niveaux de vision</t>
  </si>
  <si>
    <t>Livelli di visione</t>
  </si>
  <si>
    <t>Viewing levels</t>
  </si>
  <si>
    <t>Enter the distance to the next object (measured from the facade).</t>
  </si>
  <si>
    <t>Saisissez la distance jusqu'à l'objet suivant (mesurée à partir de la façade).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</si>
  <si>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</si>
  <si>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</si>
  <si>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</si>
  <si>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</si>
  <si>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</si>
  <si>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</si>
  <si>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</si>
  <si>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</si>
  <si>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</si>
  <si>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Récapitulation lumière de jour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</si>
  <si>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</si>
  <si>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</si>
  <si>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</si>
  <si>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</si>
  <si>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</si>
  <si>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</si>
  <si>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</si>
  <si>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</si>
  <si>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</si>
  <si>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</si>
  <si>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</si>
  <si>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</si>
  <si>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</si>
  <si>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</si>
  <si>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</si>
  <si>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</si>
  <si>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</si>
  <si>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</si>
  <si>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</si>
  <si>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</si>
  <si>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</si>
  <si>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</si>
  <si>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le</t>
  </si>
  <si>
    <t>2.10</t>
  </si>
  <si>
    <t>2.01</t>
  </si>
  <si>
    <t>Ausblick ergänzt, Versionierung ergänzt</t>
  </si>
  <si>
    <t>D1</t>
  </si>
  <si>
    <t>Zu verwenden bis 31.12.2021</t>
  </si>
  <si>
    <t>Da utilizzare fino a 31.12.2021</t>
  </si>
  <si>
    <t>A utiliser jusqu'à 31.12.2021</t>
  </si>
  <si>
    <t>To be used until 31.12.2021</t>
  </si>
  <si>
    <t>A55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</si>
</sst>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0.0"/>
    <numFmt numFmtId="165" formatCode="#,##0.0"/>
    <numFmt numFmtId="166" formatCode="0\ &quot;MJ/m²a&quot;"/>
    <numFmt numFmtId="167" formatCode="0\ &quot;MWh/a&quot;"/>
    <numFmt numFmtId="168" formatCode="dd/mm/yyyy;@"/>
    <numFmt numFmtId="169" formatCode="0&quot;°&quot;"/>
    <numFmt numFmtId="170" formatCode="0.0\ &quot;m²&quot;"/>
    <numFmt numFmtId="171" formatCode="0.0\ &quot;Pt.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24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6" fontId="9" fillId="0" borderId="0" xfId="0" applyNumberFormat="1" applyFont="1" applyFill="1" applyBorder="1" applyAlignment="1" applyProtection="1">
      <alignment horizontal="center" vertical="center"/>
      <protection hidden="1"/>
    </xf>
    <xf numFmtId="167" fontId="9" fillId="0" borderId="0" xfId="0" applyNumberFormat="1" applyFont="1" applyFill="1" applyBorder="1" applyAlignment="1" applyProtection="1">
      <alignment horizontal="center" vertical="center"/>
      <protection hidden="1"/>
    </xf>
    <xf numFmtId="166" fontId="7" fillId="0" borderId="0" xfId="0" applyNumberFormat="1" applyFont="1" applyFill="1" applyBorder="1" applyAlignment="1" applyProtection="1">
      <alignment horizontal="center" vertical="center"/>
      <protection hidden="1"/>
    </xf>
    <xf numFmtId="167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1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8" fillId="4" borderId="0" xfId="5" applyFont="1" applyFill="1" applyProtection="1"/>
    <xf numFmtId="0" fontId="28" fillId="4" borderId="0" xfId="5" applyFont="1" applyFill="1" applyAlignment="1" applyProtection="1">
      <alignment vertical="center"/>
    </xf>
    <xf numFmtId="164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1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 applyProtection="1"/>
    <xf numFmtId="0" fontId="28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4" fontId="8" fillId="3" borderId="4" xfId="5" applyNumberFormat="1" applyFill="1" applyBorder="1" applyAlignment="1" applyProtection="1">
      <alignment horizontal="center"/>
    </xf>
    <xf numFmtId="164" fontId="6" fillId="6" borderId="4" xfId="5" applyNumberFormat="1" applyFont="1" applyFill="1" applyBorder="1" applyAlignment="1" applyProtection="1">
      <alignment horizontal="center"/>
    </xf>
    <xf numFmtId="164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4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64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64" fontId="6" fillId="8" borderId="4" xfId="5" applyNumberFormat="1" applyFont="1" applyFill="1" applyBorder="1" applyAlignment="1" applyProtection="1">
      <alignment horizontal="center"/>
      <protection locked="0"/>
    </xf>
    <xf numFmtId="164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8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  <protection hidden="1"/>
    </xf>
    <xf numFmtId="0" fontId="25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0" fillId="4" borderId="0" xfId="0" applyFont="1" applyFill="1" applyBorder="1"/>
    <xf numFmtId="0" fontId="11" fillId="6" borderId="0" xfId="0" applyFont="1" applyFill="1"/>
    <xf numFmtId="0" fontId="33" fillId="4" borderId="0" xfId="0" applyFont="1" applyFill="1" applyBorder="1" applyAlignment="1" applyProtection="1">
      <protection hidden="1"/>
    </xf>
    <xf numFmtId="0" fontId="33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1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8" fillId="4" borderId="3" xfId="5" applyFont="1" applyFill="1" applyBorder="1" applyAlignment="1" applyProtection="1">
      <alignment horizontal="left" wrapText="1"/>
    </xf>
    <xf numFmtId="0" fontId="28" fillId="4" borderId="3" xfId="5" applyFont="1" applyFill="1" applyBorder="1" applyAlignment="1" applyProtection="1">
      <alignment wrapText="1"/>
    </xf>
    <xf numFmtId="164" fontId="8" fillId="6" borderId="10" xfId="5" applyNumberFormat="1" applyFill="1" applyBorder="1" applyAlignment="1" applyProtection="1">
      <alignment vertical="center"/>
    </xf>
    <xf numFmtId="164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64" fontId="6" fillId="6" borderId="5" xfId="5" applyNumberFormat="1" applyFont="1" applyFill="1" applyBorder="1" applyAlignment="1" applyProtection="1">
      <alignment vertical="center"/>
    </xf>
    <xf numFmtId="164" fontId="6" fillId="6" borderId="6" xfId="5" applyNumberFormat="1" applyFont="1" applyFill="1" applyBorder="1" applyAlignment="1" applyProtection="1">
      <alignment vertical="center"/>
    </xf>
    <xf numFmtId="0" fontId="28" fillId="4" borderId="14" xfId="5" applyFont="1" applyFill="1" applyBorder="1" applyProtection="1"/>
    <xf numFmtId="0" fontId="32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8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169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5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4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66" fontId="7" fillId="5" borderId="0" xfId="0" applyNumberFormat="1" applyFont="1" applyFill="1" applyBorder="1" applyAlignment="1" applyProtection="1">
      <alignment horizontal="center" vertical="center"/>
    </xf>
    <xf numFmtId="166" fontId="9" fillId="0" borderId="0" xfId="0" applyNumberFormat="1" applyFont="1" applyFill="1" applyBorder="1" applyAlignment="1" applyProtection="1">
      <alignment horizontal="center" vertical="center"/>
    </xf>
    <xf numFmtId="167" fontId="7" fillId="5" borderId="0" xfId="0" applyNumberFormat="1" applyFont="1" applyFill="1" applyBorder="1" applyAlignment="1" applyProtection="1">
      <alignment horizontal="center" vertical="center"/>
    </xf>
    <xf numFmtId="167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1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64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64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65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8" fillId="0" borderId="0" xfId="0" applyFont="1" applyFill="1" applyProtection="1"/>
    <xf numFmtId="0" fontId="28" fillId="4" borderId="15" xfId="0" applyFont="1" applyFill="1" applyBorder="1" applyProtection="1"/>
    <xf numFmtId="0" fontId="28" fillId="4" borderId="3" xfId="0" applyFont="1" applyFill="1" applyBorder="1" applyAlignment="1" applyProtection="1">
      <alignment wrapText="1"/>
    </xf>
    <xf numFmtId="0" fontId="28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8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2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32" fillId="4" borderId="25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top"/>
    </xf>
    <xf numFmtId="168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32" fillId="4" borderId="21" xfId="0" applyFont="1" applyFill="1" applyBorder="1" applyAlignment="1" applyProtection="1">
      <alignment vertical="center"/>
    </xf>
    <xf numFmtId="0" fontId="32" fillId="4" borderId="14" xfId="0" applyFont="1" applyFill="1" applyBorder="1" applyAlignment="1" applyProtection="1">
      <alignment vertical="center"/>
    </xf>
    <xf numFmtId="0" fontId="32" fillId="4" borderId="15" xfId="0" applyFont="1" applyFill="1" applyBorder="1" applyAlignment="1" applyProtection="1">
      <alignment vertical="center"/>
    </xf>
    <xf numFmtId="0" fontId="32" fillId="4" borderId="21" xfId="0" applyFont="1" applyFill="1" applyBorder="1" applyAlignment="1" applyProtection="1">
      <alignment vertical="center" wrapText="1"/>
    </xf>
    <xf numFmtId="0" fontId="32" fillId="4" borderId="14" xfId="0" applyFont="1" applyFill="1" applyBorder="1" applyAlignment="1" applyProtection="1">
      <alignment vertical="center" wrapText="1"/>
    </xf>
    <xf numFmtId="0" fontId="32" fillId="4" borderId="15" xfId="0" applyFont="1" applyFill="1" applyBorder="1" applyAlignment="1" applyProtection="1">
      <alignment vertical="center" wrapText="1"/>
    </xf>
    <xf numFmtId="0" fontId="32" fillId="4" borderId="25" xfId="5" applyFont="1" applyFill="1" applyBorder="1" applyAlignment="1" applyProtection="1">
      <alignment vertical="center"/>
    </xf>
    <xf numFmtId="0" fontId="32" fillId="4" borderId="24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5" fillId="6" borderId="6" xfId="5" applyFont="1" applyFill="1" applyBorder="1" applyAlignment="1" applyProtection="1">
      <alignment horizontal="center" vertical="center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  <xf numFmtId="0" fontId="28" fillId="4" borderId="29" xfId="5" applyFont="1" applyFill="1" applyBorder="1" applyAlignment="1" applyProtection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 applyProtection="1">
      <alignment horizontal="center"/>
    </xf>
    <xf numFmtId="0" fontId="32" fillId="4" borderId="21" xfId="5" applyFont="1" applyFill="1" applyBorder="1" applyAlignment="1" applyProtection="1">
      <alignment horizontal="left" vertical="center"/>
    </xf>
    <xf numFmtId="0" fontId="32" fillId="4" borderId="14" xfId="5" applyFont="1" applyFill="1" applyBorder="1" applyAlignment="1" applyProtection="1">
      <alignment horizontal="left" vertical="center"/>
    </xf>
    <xf numFmtId="0" fontId="32" fillId="4" borderId="21" xfId="5" applyFont="1" applyFill="1" applyBorder="1" applyAlignment="1" applyProtection="1">
      <alignment vertical="center"/>
    </xf>
    <xf numFmtId="0" fontId="32" fillId="4" borderId="15" xfId="5" applyFont="1" applyFill="1" applyBorder="1" applyAlignment="1" applyProtection="1">
      <alignment vertical="center"/>
    </xf>
    <xf numFmtId="0" fontId="28" fillId="4" borderId="27" xfId="5" applyFont="1" applyFill="1" applyBorder="1" applyAlignment="1" applyProtection="1">
      <alignment horizontal="center" wrapText="1"/>
    </xf>
    <xf numFmtId="0" fontId="6" fillId="7" borderId="11" xfId="5" applyFont="1" applyFill="1" applyBorder="1" applyProtection="1">
      <protection locked="0"/>
    </xf>
    <xf numFmtId="0" fontId="8" fillId="7" borderId="11" xfId="5" applyFill="1" applyBorder="1" applyProtection="1">
      <protection locked="0"/>
    </xf>
    <xf numFmtId="0" fontId="28" fillId="4" borderId="28" xfId="5" applyFont="1" applyFill="1" applyBorder="1" applyAlignment="1" applyProtection="1">
      <alignment horizontal="center" wrapText="1"/>
    </xf>
    <xf numFmtId="0" fontId="6" fillId="7" borderId="6" xfId="5" applyFont="1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32" fillId="4" borderId="15" xfId="5" applyFont="1" applyFill="1" applyBorder="1" applyAlignment="1" applyProtection="1">
      <alignment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center" wrapText="1"/>
    </xf>
    <xf numFmtId="0" fontId="28" fillId="4" borderId="27" xfId="5" applyFont="1" applyFill="1" applyBorder="1" applyAlignment="1" applyProtection="1">
      <alignment horizontal="center" vertical="center" wrapText="1"/>
    </xf>
    <xf numFmtId="0" fontId="28" fillId="4" borderId="23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top" wrapText="1"/>
    </xf>
    <xf numFmtId="0" fontId="28" fillId="4" borderId="27" xfId="5" applyFont="1" applyFill="1" applyBorder="1" applyAlignment="1" applyProtection="1">
      <alignment horizontal="center" vertical="top" wrapText="1"/>
    </xf>
    <xf numFmtId="0" fontId="28" fillId="4" borderId="28" xfId="5" applyFont="1" applyFill="1" applyBorder="1" applyAlignment="1" applyProtection="1">
      <alignment horizontal="center" vertical="top" wrapText="1"/>
    </xf>
    <xf numFmtId="0" fontId="28" fillId="4" borderId="20" xfId="5" applyFont="1" applyFill="1" applyBorder="1" applyAlignment="1" applyProtection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 applyProtection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0" fontId="6" fillId="10" borderId="30" xfId="5" applyNumberFormat="1" applyFont="1" applyFill="1" applyBorder="1" applyAlignment="1" applyProtection="1">
      <alignment horizontal="center" vertical="center"/>
      <protection locked="0"/>
    </xf>
    <xf numFmtId="170" fontId="6" fillId="10" borderId="31" xfId="5" applyNumberFormat="1" applyFont="1" applyFill="1" applyBorder="1" applyAlignment="1" applyProtection="1">
      <alignment horizontal="center" vertical="center"/>
      <protection locked="0"/>
    </xf>
    <xf numFmtId="170" fontId="6" fillId="6" borderId="12" xfId="5" applyNumberFormat="1" applyFont="1" applyFill="1" applyBorder="1" applyAlignment="1" applyProtection="1">
      <alignment horizontal="center" vertical="center"/>
    </xf>
    <xf numFmtId="170" fontId="6" fillId="6" borderId="13" xfId="5" applyNumberFormat="1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 applyProtection="1">
      <alignment horizontal="center" vertical="center"/>
    </xf>
    <xf numFmtId="171" fontId="6" fillId="6" borderId="33" xfId="5" applyNumberFormat="1" applyFont="1" applyFill="1" applyBorder="1" applyAlignment="1" applyProtection="1">
      <alignment horizontal="center" vertical="center"/>
    </xf>
    <xf numFmtId="1" fontId="6" fillId="6" borderId="4" xfId="5" applyNumberFormat="1" applyFont="1" applyFill="1" applyBorder="1" applyAlignment="1" applyProtection="1">
      <alignment horizontal="center"/>
    </xf>
    <xf numFmtId="0" fontId="0" fillId="0" borderId="0" xfId="0" applyProtection="1"/>
    <xf numFmtId="0" fontId="6" fillId="9" borderId="4" xfId="5" applyFont="1" applyFill="1" applyBorder="1" applyProtection="1"/>
    <xf numFmtId="170" fontId="6" fillId="6" borderId="33" xfId="5" applyNumberFormat="1" applyFont="1" applyFill="1" applyBorder="1" applyAlignment="1" applyProtection="1">
      <alignment horizontal="center" vertical="center"/>
    </xf>
    <xf numFmtId="170" fontId="6" fillId="6" borderId="32" xfId="5" applyNumberFormat="1" applyFont="1" applyFill="1" applyBorder="1" applyAlignment="1" applyProtection="1">
      <alignment horizontal="center" vertical="center"/>
    </xf>
    <xf numFmtId="0" fontId="25" fillId="5" borderId="0" xfId="5" applyFont="1" applyFill="1" applyAlignment="1" applyProtection="1">
      <alignment vertical="center"/>
    </xf>
    <xf numFmtId="0" fontId="5" fillId="5" borderId="0" xfId="5" applyFont="1" applyFill="1" applyAlignment="1" applyProtection="1">
      <alignment vertical="center"/>
    </xf>
    <xf numFmtId="0" fontId="0" fillId="5" borderId="0" xfId="0" applyFill="1" applyProtection="1"/>
    <xf numFmtId="0" fontId="6" fillId="13" borderId="0" xfId="0" applyFont="1" applyFill="1"/>
    <xf numFmtId="1" fontId="6" fillId="3" borderId="6" xfId="0" applyNumberFormat="1" applyFont="1" applyFill="1" applyBorder="1" applyAlignment="1" applyProtection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Fill="1" applyBorder="1" applyAlignment="1" applyProtection="1">
      <alignment horizontal="right"/>
    </xf>
    <xf numFmtId="0" fontId="0" fillId="0" borderId="0" xfId="0" applyFill="1" applyProtection="1"/>
  </cellXfs>
  <cellStyles count="7">
    <cellStyle name="Hyperlink" xfId="1" builtinId="8"/>
    <cellStyle name="Komma" xfId="2" builtinId="3"/>
    <cellStyle name="Prozent" xfId="3" builtinId="5"/>
    <cellStyle name="Standard" xfId="0" builtinId="0"/>
    <cellStyle name="Standard 2" xfId="4"/>
    <cellStyle name="Standard_etool_4_Stand_23_11_05-neu" xfId="5"/>
    <cellStyle name="Standard_etool_4_Stand_23_11_05-neu 2" xfId="6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/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400050</xdr:rowOff>
        </xdr:from>
        <xdr:to>
          <xdr:col>2</xdr:col>
          <xdr:colOff>314325</xdr:colOff>
          <xdr:row>24</xdr:row>
          <xdr:rowOff>619125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419100</xdr:rowOff>
        </xdr:from>
        <xdr:to>
          <xdr:col>2</xdr:col>
          <xdr:colOff>333375</xdr:colOff>
          <xdr:row>26</xdr:row>
          <xdr:rowOff>638175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447675</xdr:rowOff>
        </xdr:from>
        <xdr:to>
          <xdr:col>2</xdr:col>
          <xdr:colOff>314325</xdr:colOff>
          <xdr:row>28</xdr:row>
          <xdr:rowOff>666750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428625</xdr:rowOff>
        </xdr:from>
        <xdr:to>
          <xdr:col>1</xdr:col>
          <xdr:colOff>314325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638175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428625</xdr:rowOff>
        </xdr:from>
        <xdr:to>
          <xdr:col>1</xdr:col>
          <xdr:colOff>314325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428625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438150</xdr:rowOff>
        </xdr:from>
        <xdr:to>
          <xdr:col>0</xdr:col>
          <xdr:colOff>304800</xdr:colOff>
          <xdr:row>24</xdr:row>
          <xdr:rowOff>657225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676275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133350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6" tint="-0.249977111117893"/>
    <pageSetUpPr fitToPage="1"/>
  </sheetPr>
  <dimension ref="A1:U90"/>
  <sheetViews>
    <sheetView showGridLines="0" workbookViewId="0">
      <selection activeCell="B5" sqref="B5:D5"/>
    </sheetView>
  </sheetViews>
  <sheetFormatPr baseColWidth="10" defaultRowHeight="15" x14ac:dyDescent="0.2"/>
  <cols>
    <col min="1" max="1" width="19" style="165" customWidth="1"/>
    <col min="2" max="2" width="50" style="165" customWidth="1"/>
    <col min="3" max="3" width="16.88671875" style="165" customWidth="1"/>
    <col min="4" max="4" width="3.109375" style="165" customWidth="1"/>
    <col min="5" max="5" width="7.33203125" style="167" customWidth="1"/>
    <col min="6" max="10" width="7.33203125" style="164" customWidth="1"/>
    <col min="11" max="21" width="11.5546875" style="164"/>
    <col min="22" max="16384" width="11.5546875" style="165"/>
  </cols>
  <sheetData>
    <row r="1" spans="1:21" ht="28.5" customHeight="1" x14ac:dyDescent="0.4">
      <c r="A1" s="161" t="str">
        <f>VLOOKUP(ADDRESS(ROW(),COLUMN(),4),MatrixTexteT1,2,FALSE)&amp;" "&amp;Version</f>
        <v>Strumento illuminazione naturale Minergie-Eco® Version 2.10</v>
      </c>
      <c r="B1" s="162"/>
      <c r="C1" s="162"/>
      <c r="D1" s="322" t="str">
        <f>VLOOKUP(ADDRESS(ROW(),COLUMN(),4),MatrixTexteT1,2,FALSE)</f>
        <v>Da utilizzare fino a 31.12.2021</v>
      </c>
      <c r="E1" s="163"/>
      <c r="F1" s="162"/>
      <c r="G1" s="162"/>
      <c r="H1" s="162"/>
      <c r="I1" s="162"/>
      <c r="J1" s="162"/>
    </row>
    <row r="2" spans="1:21" ht="9" customHeight="1" x14ac:dyDescent="0.2">
      <c r="A2" s="166"/>
      <c r="B2" s="166"/>
      <c r="C2" s="166"/>
      <c r="D2" s="166"/>
    </row>
    <row r="3" spans="1:21" ht="24.75" customHeight="1" x14ac:dyDescent="0.25">
      <c r="A3" s="168" t="str">
        <f>VLOOKUP(ADDRESS(ROW(),COLUMN(),4),MatrixTexteT1,2,FALSE)</f>
        <v>Dati Ogetto</v>
      </c>
      <c r="B3" s="168"/>
      <c r="C3" s="168"/>
      <c r="D3" s="168"/>
      <c r="E3" s="169"/>
      <c r="F3" s="170"/>
      <c r="G3" s="170"/>
      <c r="H3" s="170"/>
      <c r="T3" s="165"/>
      <c r="U3" s="165"/>
    </row>
    <row r="4" spans="1:21" s="172" customFormat="1" ht="9.75" customHeight="1" x14ac:dyDescent="0.2">
      <c r="A4" s="171"/>
      <c r="B4" s="171"/>
      <c r="C4" s="171"/>
      <c r="D4" s="171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2" customFormat="1" ht="15" customHeight="1" thickBot="1" x14ac:dyDescent="0.25">
      <c r="A5" s="243" t="str">
        <f>VLOOKUP(ADDRESS(ROW(),COLUMN(),4),MatrixTexteT1,2,FALSE)</f>
        <v>Progetto</v>
      </c>
      <c r="B5" s="255"/>
      <c r="C5" s="255"/>
      <c r="D5" s="255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2" customFormat="1" ht="15" customHeight="1" thickTop="1" x14ac:dyDescent="0.2">
      <c r="A6" s="113"/>
      <c r="B6" s="256"/>
      <c r="C6" s="256"/>
      <c r="D6" s="256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2" customFormat="1" ht="9" customHeight="1" x14ac:dyDescent="0.2">
      <c r="A7" s="113"/>
      <c r="B7" s="113"/>
      <c r="C7" s="113"/>
      <c r="D7" s="171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2" customFormat="1" ht="15" customHeight="1" x14ac:dyDescent="0.2">
      <c r="A8" s="243" t="str">
        <f>VLOOKUP(ADDRESS(ROW(),COLUMN(),4),MatrixTexteT1,2,FALSE)</f>
        <v>Tipo d'intervento</v>
      </c>
      <c r="B8" s="257" t="s">
        <v>23</v>
      </c>
      <c r="C8" s="257"/>
      <c r="D8" s="257"/>
      <c r="E8" s="173"/>
      <c r="F8" s="34"/>
      <c r="G8" s="17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2" customFormat="1" ht="15" customHeight="1" x14ac:dyDescent="0.2">
      <c r="A9" s="113"/>
      <c r="B9" s="175" t="str">
        <f>IF(Typ=Texte!$B$218,Texte!$B$220,Texte!$B$221)</f>
        <v>Riempire le foglie 'Finestre', 'Illuminazione_naturale' e 'Prospettive'</v>
      </c>
      <c r="C9" s="176"/>
      <c r="D9" s="171"/>
      <c r="E9" s="177"/>
      <c r="F9" s="34"/>
      <c r="G9" s="178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2" customFormat="1" ht="9" customHeight="1" x14ac:dyDescent="0.2">
      <c r="A10" s="113"/>
      <c r="B10" s="113"/>
      <c r="C10" s="113"/>
      <c r="D10" s="171"/>
      <c r="E10" s="179"/>
      <c r="F10" s="34"/>
      <c r="G10" s="18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2" customFormat="1" ht="15" customHeight="1" thickBot="1" x14ac:dyDescent="0.25">
      <c r="A11" s="243" t="str">
        <f>VLOOKUP(ADDRESS(ROW(),COLUMN(),4),MatrixTexteT1,2,FALSE)</f>
        <v>Costruttore</v>
      </c>
      <c r="B11" s="255"/>
      <c r="C11" s="255"/>
      <c r="D11" s="255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2" customFormat="1" ht="13.5" thickTop="1" x14ac:dyDescent="0.2">
      <c r="A12" s="113"/>
      <c r="B12" s="256"/>
      <c r="C12" s="256"/>
      <c r="D12" s="256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2" customFormat="1" ht="9" customHeight="1" x14ac:dyDescent="0.2">
      <c r="A13" s="113"/>
      <c r="B13" s="113"/>
      <c r="C13" s="113"/>
      <c r="D13" s="171"/>
      <c r="E13" s="18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2" customFormat="1" ht="15" customHeight="1" thickBot="1" x14ac:dyDescent="0.25">
      <c r="A14" s="243" t="str">
        <f>VLOOKUP(ADDRESS(ROW(),COLUMN(),4),MatrixTexteT1,2,FALSE)</f>
        <v>Architetto</v>
      </c>
      <c r="B14" s="255"/>
      <c r="C14" s="255"/>
      <c r="D14" s="255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2" customFormat="1" ht="15" customHeight="1" thickTop="1" x14ac:dyDescent="0.2">
      <c r="A15" s="113"/>
      <c r="B15" s="256"/>
      <c r="C15" s="256"/>
      <c r="D15" s="256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2" customFormat="1" ht="9" customHeight="1" x14ac:dyDescent="0.2">
      <c r="A16" s="113"/>
      <c r="B16" s="113"/>
      <c r="C16" s="113"/>
      <c r="D16" s="171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2" customFormat="1" ht="15" customHeight="1" thickBot="1" x14ac:dyDescent="0.25">
      <c r="A17" s="243" t="str">
        <f>VLOOKUP(ADDRESS(ROW(),COLUMN(),4),MatrixTexteT1,2,FALSE)</f>
        <v>Prog. Imp. elettrico</v>
      </c>
      <c r="B17" s="255"/>
      <c r="C17" s="255"/>
      <c r="D17" s="255"/>
      <c r="E17" s="113"/>
      <c r="F17" s="34"/>
      <c r="G17" s="34"/>
      <c r="H17" s="34"/>
      <c r="I17" s="34"/>
      <c r="Q17" s="34"/>
      <c r="R17" s="34"/>
      <c r="S17" s="34"/>
    </row>
    <row r="18" spans="1:21" s="184" customFormat="1" ht="15" customHeight="1" thickTop="1" x14ac:dyDescent="0.2">
      <c r="A18" s="113"/>
      <c r="B18" s="256"/>
      <c r="C18" s="256"/>
      <c r="D18" s="256"/>
      <c r="E18" s="182"/>
      <c r="F18" s="183"/>
      <c r="G18" s="183"/>
      <c r="H18" s="183"/>
      <c r="I18" s="183"/>
      <c r="Q18" s="183"/>
      <c r="R18" s="183"/>
      <c r="S18" s="183"/>
    </row>
    <row r="19" spans="1:21" s="172" customFormat="1" ht="9" customHeight="1" x14ac:dyDescent="0.2">
      <c r="A19" s="113"/>
      <c r="B19" s="113"/>
      <c r="C19" s="113"/>
      <c r="D19" s="171"/>
      <c r="E19" s="185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2" customFormat="1" ht="15" customHeight="1" thickBot="1" x14ac:dyDescent="0.25">
      <c r="A20" s="243" t="str">
        <f>VLOOKUP(ADDRESS(ROW(),COLUMN(),4),MatrixTexteT1,2,FALSE)</f>
        <v>Prog. illuminotecnica</v>
      </c>
      <c r="B20" s="255"/>
      <c r="C20" s="255"/>
      <c r="D20" s="255"/>
      <c r="E20" s="185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2" customFormat="1" ht="15" customHeight="1" thickTop="1" x14ac:dyDescent="0.2">
      <c r="A21" s="113"/>
      <c r="B21" s="256"/>
      <c r="C21" s="256"/>
      <c r="D21" s="256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2" customFormat="1" ht="9" customHeight="1" x14ac:dyDescent="0.2">
      <c r="A22" s="113"/>
      <c r="B22" s="113"/>
      <c r="C22" s="113"/>
      <c r="D22" s="171"/>
      <c r="E22" s="113"/>
      <c r="F22" s="34"/>
      <c r="G22" s="34"/>
      <c r="H22" s="34"/>
      <c r="I22" s="34"/>
    </row>
    <row r="23" spans="1:21" s="172" customFormat="1" ht="15" customHeight="1" thickBot="1" x14ac:dyDescent="0.25">
      <c r="A23" s="243" t="str">
        <f>VLOOKUP(ADDRESS(ROW(),COLUMN(),4),MatrixTexteT1,2,FALSE)</f>
        <v>Autore verifica</v>
      </c>
      <c r="B23" s="255"/>
      <c r="C23" s="255"/>
      <c r="D23" s="255"/>
      <c r="E23" s="113"/>
      <c r="F23" s="34"/>
      <c r="G23" s="34"/>
      <c r="H23" s="34"/>
      <c r="I23" s="34"/>
    </row>
    <row r="24" spans="1:21" s="172" customFormat="1" ht="15" customHeight="1" thickTop="1" x14ac:dyDescent="0.2">
      <c r="A24" s="113"/>
      <c r="B24" s="256"/>
      <c r="C24" s="256"/>
      <c r="D24" s="256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2" customFormat="1" ht="9" customHeight="1" x14ac:dyDescent="0.2">
      <c r="A25" s="113"/>
      <c r="B25" s="113"/>
      <c r="C25" s="113"/>
      <c r="D25" s="186"/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2" customFormat="1" ht="15" customHeight="1" x14ac:dyDescent="0.2">
      <c r="A26" s="243" t="str">
        <f>VLOOKUP(ADDRESS(ROW(),COLUMN(),4),MatrixTexteT1,2,FALSE)</f>
        <v>Data</v>
      </c>
      <c r="B26" s="259"/>
      <c r="C26" s="259"/>
      <c r="D26" s="259"/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2" customFormat="1" ht="25.5" customHeight="1" x14ac:dyDescent="0.2">
      <c r="A27" s="185"/>
      <c r="B27" s="185"/>
      <c r="C27" s="185"/>
      <c r="D27" s="187"/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1" customFormat="1" ht="25.5" customHeight="1" x14ac:dyDescent="0.2">
      <c r="A28" s="168" t="str">
        <f>VLOOKUP(ADDRESS(ROW(),COLUMN(),4),MatrixTexteT1,2,FALSE)</f>
        <v>Riassunto illuminazione naturale</v>
      </c>
      <c r="B28" s="188"/>
      <c r="C28" s="188"/>
      <c r="D28" s="188"/>
      <c r="E28" s="189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</row>
    <row r="29" spans="1:21" ht="9.75" customHeight="1" x14ac:dyDescent="0.2">
      <c r="A29" s="189"/>
      <c r="B29" s="189"/>
      <c r="C29" s="189"/>
      <c r="D29" s="189"/>
    </row>
    <row r="30" spans="1:21" ht="15.75" thickBot="1" x14ac:dyDescent="0.25">
      <c r="A30" s="192" t="str">
        <f>VLOOKUP(ADDRESS(ROW(),COLUMN(),4),MatrixTexteT1,2,FALSE)</f>
        <v>Superficie netta totale</v>
      </c>
      <c r="B30" s="192"/>
      <c r="C30" s="193">
        <f>Illuminazione_naturale!N38</f>
        <v>0</v>
      </c>
      <c r="D30" s="192" t="s">
        <v>147</v>
      </c>
    </row>
    <row r="31" spans="1:21" ht="16.5" thickTop="1" thickBot="1" x14ac:dyDescent="0.25">
      <c r="A31" s="194" t="str">
        <f>VLOOKUP(ADDRESS(ROW(),COLUMN(),4),MatrixTexteT1,2,FALSE)</f>
        <v>Superficie principale con valutazione insufficiente</v>
      </c>
      <c r="B31" s="194"/>
      <c r="C31" s="195">
        <f>Illuminazione_naturale!N39</f>
        <v>0</v>
      </c>
      <c r="D31" s="194" t="s">
        <v>147</v>
      </c>
    </row>
    <row r="32" spans="1:21" ht="16.5" thickTop="1" thickBot="1" x14ac:dyDescent="0.25">
      <c r="A32" s="194" t="str">
        <f>Illuminazione_naturale!B39</f>
        <v>Quota di superficie con un risultato insufficiente (max.20%)</v>
      </c>
      <c r="B32" s="194"/>
      <c r="C32" s="196">
        <f>Illuminazione_naturale!P39</f>
        <v>0</v>
      </c>
      <c r="D32" s="194" t="s">
        <v>144</v>
      </c>
    </row>
    <row r="33" spans="1:21" ht="16.5" thickTop="1" thickBot="1" x14ac:dyDescent="0.25">
      <c r="A33" s="194" t="str">
        <f>Illuminazione_naturale!B38</f>
        <v>Quota d'illuminazione naturale (min.)50%)</v>
      </c>
      <c r="B33" s="194"/>
      <c r="C33" s="196">
        <f>Illuminazione_naturale!P38</f>
        <v>0</v>
      </c>
      <c r="D33" s="194" t="s">
        <v>144</v>
      </c>
    </row>
    <row r="34" spans="1:21" ht="25.5" customHeight="1" thickTop="1" x14ac:dyDescent="0.2">
      <c r="A34" s="251" t="str">
        <f>VLOOKUP(ADDRESS(ROW(),COLUMN(),4),MatrixTexteT1,2,FALSE)</f>
        <v>Le esigenze Minergie-Eco</v>
      </c>
      <c r="B34" s="250"/>
      <c r="C34" s="260" t="str">
        <f>Illuminazione_naturale!N40</f>
        <v>non sono soddisfatte</v>
      </c>
      <c r="D34" s="260"/>
    </row>
    <row r="35" spans="1:21" ht="25.5" customHeight="1" x14ac:dyDescent="0.2">
      <c r="A35" s="185"/>
      <c r="B35" s="185"/>
      <c r="C35" s="185"/>
      <c r="D35" s="185"/>
    </row>
    <row r="36" spans="1:21" s="191" customFormat="1" ht="25.5" customHeight="1" x14ac:dyDescent="0.2">
      <c r="A36" s="168">
        <f>VLOOKUP(ADDRESS(ROW(),COLUMN(),4),MatrixTexteT1,2,FALSE)</f>
        <v>0</v>
      </c>
      <c r="B36" s="188"/>
      <c r="C36" s="188"/>
      <c r="D36" s="188"/>
      <c r="E36" s="189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</row>
    <row r="37" spans="1:21" ht="9.75" customHeight="1" x14ac:dyDescent="0.2">
      <c r="A37" s="189"/>
      <c r="B37" s="189"/>
      <c r="C37" s="189"/>
      <c r="D37" s="189"/>
    </row>
    <row r="38" spans="1:21" ht="15.75" thickBot="1" x14ac:dyDescent="0.25">
      <c r="A38" s="192">
        <f>VLOOKUP(ADDRESS(ROW(),COLUMN(),4),MatrixTexteT1,2,FALSE)</f>
        <v>0</v>
      </c>
      <c r="B38" s="192"/>
      <c r="C38" s="193">
        <f>Prospettive!G38</f>
        <v>0</v>
      </c>
      <c r="D38" s="192" t="s">
        <v>147</v>
      </c>
    </row>
    <row r="39" spans="1:21" ht="16.5" thickTop="1" thickBot="1" x14ac:dyDescent="0.25">
      <c r="A39" s="194">
        <f>VLOOKUP(ADDRESS(ROW(),COLUMN(),4),MatrixTexteT1,2,FALSE)</f>
        <v>0</v>
      </c>
      <c r="B39" s="194"/>
      <c r="C39" s="195">
        <f>Prospettive!G39</f>
        <v>0</v>
      </c>
      <c r="D39" s="194" t="s">
        <v>147</v>
      </c>
    </row>
    <row r="40" spans="1:21" ht="16.5" thickTop="1" thickBot="1" x14ac:dyDescent="0.25">
      <c r="A40" s="194" t="str">
        <f>Prospettive!B39</f>
        <v>Quota di superficie con un risultato insufficiente (max.20%)</v>
      </c>
      <c r="B40" s="194"/>
      <c r="C40" s="196">
        <f>Prospettive!H39*100</f>
        <v>0</v>
      </c>
      <c r="D40" s="194" t="s">
        <v>144</v>
      </c>
    </row>
    <row r="41" spans="1:21" ht="16.5" thickTop="1" thickBot="1" x14ac:dyDescent="0.25">
      <c r="A41" s="194" t="str">
        <f>Prospettive!B38</f>
        <v>Qualità della vista (in tutte le locali)</v>
      </c>
      <c r="B41" s="194"/>
      <c r="C41" s="317" t="str">
        <f>Prospettive!H38</f>
        <v>Insufficiente</v>
      </c>
      <c r="D41" s="194"/>
    </row>
    <row r="42" spans="1:21" ht="25.5" customHeight="1" thickTop="1" x14ac:dyDescent="0.2">
      <c r="A42" s="251">
        <f>VLOOKUP(ADDRESS(ROW(),COLUMN(),4),MatrixTexteT1,2,FALSE)</f>
        <v>0</v>
      </c>
      <c r="B42" s="250"/>
      <c r="C42" s="260" t="str">
        <f>Prospettive!G40</f>
        <v>non sono soddisfatte</v>
      </c>
      <c r="D42" s="260"/>
    </row>
    <row r="43" spans="1:21" ht="25.5" customHeight="1" x14ac:dyDescent="0.2">
      <c r="A43" s="185"/>
      <c r="B43" s="185"/>
      <c r="C43" s="185"/>
      <c r="D43" s="185"/>
    </row>
    <row r="44" spans="1:21" ht="26.25" customHeight="1" x14ac:dyDescent="0.2">
      <c r="A44" s="168" t="str">
        <f>VLOOKUP(ADDRESS(ROW(),COLUMN(),4),MatrixTexteT1,2,FALSE)</f>
        <v>Procedimento</v>
      </c>
      <c r="B44" s="188"/>
      <c r="C44" s="188"/>
      <c r="D44" s="197" t="str">
        <f>VLOOKUP(ADDRESS(ROW(),COLUMN(),4),MatrixTexteT1,2,FALSE)</f>
        <v>Istruzioni dettagliate possono essere trovate sul sito web Minergie.</v>
      </c>
    </row>
    <row r="45" spans="1:21" ht="9" customHeight="1" x14ac:dyDescent="0.2">
      <c r="A45" s="185"/>
      <c r="B45" s="198"/>
      <c r="C45" s="198"/>
      <c r="D45" s="199"/>
    </row>
    <row r="46" spans="1:21" s="202" customFormat="1" ht="16.5" customHeight="1" x14ac:dyDescent="0.2">
      <c r="A46" s="258" t="str">
        <f t="shared" ref="A46:A55" si="0">VLOOKUP(ADDRESS(ROW(),COLUMN(),4),MatrixTexteT1,2,FALSE)</f>
        <v>Immettere prima i dati dell’oggetto in questa scheda.</v>
      </c>
      <c r="B46" s="258"/>
      <c r="C46" s="258"/>
      <c r="D46" s="258"/>
      <c r="E46" s="200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1:21" s="202" customFormat="1" ht="16.5" customHeight="1" x14ac:dyDescent="0.2">
      <c r="A47" s="254" t="str">
        <f t="shared" si="0"/>
        <v>Se l’oggetto è un ammodernamento, andare al foglio  'Questionario_ammodernamento' .</v>
      </c>
      <c r="B47" s="254"/>
      <c r="C47" s="254"/>
      <c r="D47" s="254"/>
      <c r="E47" s="200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1:21" s="202" customFormat="1" ht="16.5" customHeight="1" x14ac:dyDescent="0.2">
      <c r="A48" s="254" t="str">
        <f t="shared" si="0"/>
        <v>Se l’oggetto è un nuovo edificio, andare al foglio 'Finestre'.</v>
      </c>
      <c r="B48" s="254"/>
      <c r="C48" s="254"/>
      <c r="D48" s="254"/>
      <c r="E48" s="200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1:21" s="202" customFormat="1" ht="16.5" customHeight="1" x14ac:dyDescent="0.2">
      <c r="A49" s="254" t="str">
        <f t="shared" si="0"/>
        <v>Immettere quindi i dati delle finestre dell' edificio nella tabella 'Finestre'.</v>
      </c>
      <c r="B49" s="254"/>
      <c r="C49" s="254"/>
      <c r="D49" s="254"/>
      <c r="E49" s="200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1:21" s="202" customFormat="1" ht="16.5" customHeight="1" x14ac:dyDescent="0.2">
      <c r="A50" s="254" t="str">
        <f t="shared" si="0"/>
        <v>Come passo successivo, nella scheda 'Illuminazione_naturale', inserire i dati del locale e delle finestre di pertinenza.</v>
      </c>
      <c r="B50" s="254"/>
      <c r="C50" s="254"/>
      <c r="D50" s="254"/>
      <c r="E50" s="200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1:21" s="202" customFormat="1" ht="16.5" customHeight="1" x14ac:dyDescent="0.2">
      <c r="A51" s="254" t="str">
        <f t="shared" si="0"/>
        <v>Infine, si inseriscono le viste per locale nel foglio 'Prospettive'.</v>
      </c>
      <c r="B51" s="254"/>
      <c r="C51" s="254"/>
      <c r="D51" s="254"/>
      <c r="E51" s="200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1:21" s="202" customFormat="1" ht="16.5" customHeight="1" x14ac:dyDescent="0.2">
      <c r="A52" s="254" t="str">
        <f t="shared" si="0"/>
        <v>Si prega di leggere gli aiuti che appaiono quando si clicca su un camp di immissione.</v>
      </c>
      <c r="B52" s="254"/>
      <c r="C52" s="254"/>
      <c r="D52" s="254"/>
      <c r="E52" s="200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1:21" s="202" customFormat="1" ht="16.5" customHeight="1" x14ac:dyDescent="0.2">
      <c r="A53" s="254" t="str">
        <f t="shared" si="0"/>
        <v>I risultati vengono visualizzati in fondo alla pagina nei fogli 'Riassunto' e 'Illuminazione_naturale'.</v>
      </c>
      <c r="B53" s="254"/>
      <c r="C53" s="254"/>
      <c r="D53" s="254"/>
      <c r="E53" s="200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1:21" s="202" customFormat="1" ht="16.5" customHeight="1" x14ac:dyDescent="0.2">
      <c r="A54" s="254" t="str">
        <f t="shared" si="0"/>
        <v>Se una tabella non è sufficiente, è possibile inserire i risultati di altri fogli in fondo al foglio 'Illuminazione_naturale'.</v>
      </c>
      <c r="B54" s="254"/>
      <c r="C54" s="254"/>
      <c r="D54" s="254"/>
      <c r="E54" s="200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1:21" s="202" customFormat="1" ht="16.5" customHeight="1" x14ac:dyDescent="0.2">
      <c r="A55" s="254" t="str">
        <f t="shared" si="0"/>
        <v>Se avete domande sugli oggetti di certificazione, contattate il centro di certificazione competente.</v>
      </c>
      <c r="B55" s="254"/>
      <c r="C55" s="254"/>
      <c r="D55" s="254"/>
      <c r="E55" s="200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1:21" x14ac:dyDescent="0.2">
      <c r="A56" s="167"/>
      <c r="B56" s="167"/>
      <c r="C56" s="167"/>
      <c r="D56" s="167"/>
    </row>
    <row r="90" spans="1:1" x14ac:dyDescent="0.2">
      <c r="A90" s="203">
        <v>5</v>
      </c>
    </row>
  </sheetData>
  <sheetProtection password="C036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CBDE90"/>
    <pageSetUpPr fitToPage="1"/>
  </sheetPr>
  <dimension ref="A1:U50"/>
  <sheetViews>
    <sheetView showGridLines="0" workbookViewId="0">
      <selection activeCell="B5" sqref="B5:J5"/>
    </sheetView>
  </sheetViews>
  <sheetFormatPr baseColWidth="10" defaultRowHeight="12.75" x14ac:dyDescent="0.2"/>
  <cols>
    <col min="1" max="1" width="2.6640625" style="205" customWidth="1"/>
    <col min="2" max="2" width="5.33203125" style="205" customWidth="1"/>
    <col min="3" max="3" width="17.6640625" style="205" customWidth="1"/>
    <col min="4" max="5" width="5.33203125" style="205" customWidth="1"/>
    <col min="6" max="6" width="7.21875" style="205" bestFit="1" customWidth="1"/>
    <col min="7" max="7" width="6.109375" style="205" customWidth="1"/>
    <col min="8" max="8" width="7.33203125" style="205" bestFit="1" customWidth="1"/>
    <col min="9" max="9" width="8.44140625" style="205" bestFit="1" customWidth="1"/>
    <col min="10" max="10" width="6.5546875" style="205" bestFit="1" customWidth="1"/>
    <col min="11" max="11" width="32.21875" style="205" customWidth="1"/>
    <col min="12" max="12" width="31.5546875" style="205" customWidth="1"/>
    <col min="13" max="13" width="41" style="205" customWidth="1"/>
    <col min="14" max="18" width="10.44140625" style="205" hidden="1" customWidth="1"/>
    <col min="19" max="16384" width="11.5546875" style="205"/>
  </cols>
  <sheetData>
    <row r="1" spans="1:21" ht="28.5" customHeight="1" x14ac:dyDescent="0.2">
      <c r="A1" s="150" t="str">
        <f>IF(Projektbez="","",Projektbez&amp;" - ")&amp;Texte!B39</f>
        <v>Dati di Finestre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ht="9" customHeight="1" x14ac:dyDescent="0.2">
      <c r="A2" s="204"/>
      <c r="B2" s="206">
        <v>1</v>
      </c>
      <c r="C2" s="206">
        <v>2</v>
      </c>
      <c r="D2" s="206">
        <v>3</v>
      </c>
      <c r="E2" s="206">
        <v>4</v>
      </c>
      <c r="F2" s="206">
        <v>5</v>
      </c>
      <c r="G2" s="206">
        <v>6</v>
      </c>
      <c r="H2" s="206">
        <v>7</v>
      </c>
      <c r="I2" s="206">
        <v>8</v>
      </c>
      <c r="J2" s="206">
        <v>9</v>
      </c>
      <c r="K2" s="206">
        <v>10</v>
      </c>
      <c r="L2" s="206">
        <v>11</v>
      </c>
      <c r="M2" s="206">
        <v>12</v>
      </c>
      <c r="N2" s="206">
        <v>13</v>
      </c>
      <c r="O2" s="206">
        <v>14</v>
      </c>
      <c r="P2" s="206">
        <v>15</v>
      </c>
      <c r="Q2" s="206">
        <v>16</v>
      </c>
      <c r="R2" s="206">
        <v>17</v>
      </c>
      <c r="S2" s="204"/>
      <c r="T2" s="204"/>
      <c r="U2" s="204"/>
    </row>
    <row r="3" spans="1:21" ht="18.75" customHeight="1" x14ac:dyDescent="0.2">
      <c r="A3" s="207"/>
      <c r="B3" s="261" t="str">
        <f>VLOOKUP(ADDRESS(ROW(),COLUMN(),4),MatrixTexteT2,2,FALSE)</f>
        <v>Dati di Finestre</v>
      </c>
      <c r="C3" s="262"/>
      <c r="D3" s="262"/>
      <c r="E3" s="262"/>
      <c r="F3" s="262"/>
      <c r="G3" s="262"/>
      <c r="H3" s="262"/>
      <c r="I3" s="262"/>
      <c r="J3" s="263"/>
      <c r="K3" s="264" t="str">
        <f>VLOOKUP(ADDRESS(ROW(),COLUMN(),4),MatrixTexteT2,2,FALSE)</f>
        <v>Protezione solare e ombreggiatura</v>
      </c>
      <c r="L3" s="265"/>
      <c r="M3" s="266"/>
      <c r="N3" s="261" t="s">
        <v>151</v>
      </c>
      <c r="O3" s="262"/>
      <c r="P3" s="262"/>
      <c r="Q3" s="262"/>
      <c r="R3" s="262"/>
      <c r="S3" s="204"/>
      <c r="T3" s="204"/>
      <c r="U3" s="204"/>
    </row>
    <row r="4" spans="1:21" ht="45.75" customHeight="1" thickBot="1" x14ac:dyDescent="0.35">
      <c r="A4" s="235" t="s">
        <v>761</v>
      </c>
      <c r="B4" s="208" t="str">
        <f>VLOOKUP(ADDRESS(ROW(),COLUMN(),4),MatrixTexteT2,2,FALSE)</f>
        <v>Abbrev.
-</v>
      </c>
      <c r="C4" s="208" t="str">
        <f t="shared" ref="C4:J4" si="0">VLOOKUP(ADDRESS(ROW(),COLUMN(),4),MatrixTexteT2,2,FALSE)</f>
        <v>Descrizione
-</v>
      </c>
      <c r="D4" s="209" t="str">
        <f t="shared" si="0"/>
        <v>Larghe-zza
m</v>
      </c>
      <c r="E4" s="209" t="str">
        <f t="shared" si="0"/>
        <v>Profon-dità
m</v>
      </c>
      <c r="F4" s="209" t="str">
        <f t="shared" si="0"/>
        <v>Port. vetrata
%</v>
      </c>
      <c r="G4" s="209" t="str">
        <f t="shared" si="0"/>
        <v>Coeff. di luminos.
%</v>
      </c>
      <c r="H4" s="209" t="str">
        <f t="shared" si="0"/>
        <v>Distanza dal soffitto
m</v>
      </c>
      <c r="I4" s="209" t="str">
        <f t="shared" si="0"/>
        <v>Sporgenza
m</v>
      </c>
      <c r="J4" s="209" t="str">
        <f t="shared" si="0"/>
        <v>Lucernari
-</v>
      </c>
      <c r="K4" s="208" t="str">
        <f>VLOOKUP(ADDRESS(ROW(),COLUMN(),4),MatrixTexteT2,2,FALSE)</f>
        <v>Tipo
-</v>
      </c>
      <c r="L4" s="208" t="str">
        <f>VLOOKUP(ADDRESS(ROW(),COLUMN(),4),MatrixTexteT2,2,FALSE)</f>
        <v>Controllo
-</v>
      </c>
      <c r="M4" s="208" t="str">
        <f>VLOOKUP(ADDRESS(ROW(),COLUMN(),4),MatrixTexteT2,2,FALSE)</f>
        <v>Ombreggiatura
-</v>
      </c>
      <c r="N4" s="208" t="s">
        <v>148</v>
      </c>
      <c r="O4" s="208" t="s">
        <v>79</v>
      </c>
      <c r="P4" s="208" t="s">
        <v>83</v>
      </c>
      <c r="Q4" s="208" t="s">
        <v>116</v>
      </c>
      <c r="R4" s="57" t="s">
        <v>149</v>
      </c>
      <c r="S4" s="204"/>
      <c r="T4" s="204"/>
      <c r="U4" s="204"/>
    </row>
    <row r="5" spans="1:21" ht="14.25" thickTop="1" thickBot="1" x14ac:dyDescent="0.25">
      <c r="A5" s="210">
        <v>1</v>
      </c>
      <c r="B5" s="218"/>
      <c r="C5" s="218"/>
      <c r="D5" s="219"/>
      <c r="E5" s="240"/>
      <c r="F5" s="220"/>
      <c r="G5" s="220"/>
      <c r="H5" s="219"/>
      <c r="I5" s="221"/>
      <c r="J5" s="222"/>
      <c r="K5" s="223"/>
      <c r="L5" s="223"/>
      <c r="M5" s="223"/>
      <c r="N5" s="211">
        <f t="shared" ref="N5:N34" si="1">IF(J5=Ja,ROUND(D5*E5*F5*2,2),ROUND(D5*E5*F5,2))</f>
        <v>0</v>
      </c>
      <c r="O5" s="212">
        <f t="shared" ref="O5:O34" si="2">IF(K5="",0,VLOOKUP(K5,MatrixSoSchu,2,FALSE))</f>
        <v>0</v>
      </c>
      <c r="P5" s="212">
        <f t="shared" ref="P5:P34" si="3">IF(L5="",0,VLOOKUP(L5,MatrixSoControl,2,FALSE))</f>
        <v>0</v>
      </c>
      <c r="Q5" s="212">
        <f t="shared" ref="Q5:Q34" si="4">IF(M5="",0,VLOOKUP(M5,MatrixHorizont,2,FALSE))</f>
        <v>0</v>
      </c>
      <c r="R5" s="212">
        <f>ROUND(IF(I5&gt;2,2,1/(1-(0.25*I5))),2)</f>
        <v>1</v>
      </c>
      <c r="S5" s="204"/>
      <c r="T5" s="204"/>
      <c r="U5" s="204"/>
    </row>
    <row r="6" spans="1:21" ht="14.25" thickTop="1" thickBot="1" x14ac:dyDescent="0.25">
      <c r="A6" s="213">
        <v>2</v>
      </c>
      <c r="B6" s="224"/>
      <c r="C6" s="224"/>
      <c r="D6" s="225"/>
      <c r="E6" s="241"/>
      <c r="F6" s="226"/>
      <c r="G6" s="226"/>
      <c r="H6" s="225"/>
      <c r="I6" s="227"/>
      <c r="J6" s="222"/>
      <c r="K6" s="223"/>
      <c r="L6" s="223"/>
      <c r="M6" s="223"/>
      <c r="N6" s="211">
        <f t="shared" si="1"/>
        <v>0</v>
      </c>
      <c r="O6" s="215">
        <f t="shared" si="2"/>
        <v>0</v>
      </c>
      <c r="P6" s="215">
        <f t="shared" si="3"/>
        <v>0</v>
      </c>
      <c r="Q6" s="215">
        <f t="shared" si="4"/>
        <v>0</v>
      </c>
      <c r="R6" s="215">
        <f t="shared" ref="R6:R34" si="5">ROUND(IF(I6&gt;2,2,1/(1-(0.25*I6))),2)</f>
        <v>1</v>
      </c>
      <c r="S6" s="204"/>
      <c r="T6" s="204"/>
      <c r="U6" s="204"/>
    </row>
    <row r="7" spans="1:21" ht="14.25" thickTop="1" thickBot="1" x14ac:dyDescent="0.25">
      <c r="A7" s="213">
        <v>3</v>
      </c>
      <c r="B7" s="224"/>
      <c r="C7" s="224"/>
      <c r="D7" s="225"/>
      <c r="E7" s="241"/>
      <c r="F7" s="226"/>
      <c r="G7" s="226"/>
      <c r="H7" s="225"/>
      <c r="I7" s="227"/>
      <c r="J7" s="222"/>
      <c r="K7" s="223"/>
      <c r="L7" s="223"/>
      <c r="M7" s="223"/>
      <c r="N7" s="211">
        <f t="shared" si="1"/>
        <v>0</v>
      </c>
      <c r="O7" s="215">
        <f t="shared" si="2"/>
        <v>0</v>
      </c>
      <c r="P7" s="215">
        <f t="shared" si="3"/>
        <v>0</v>
      </c>
      <c r="Q7" s="215">
        <f t="shared" si="4"/>
        <v>0</v>
      </c>
      <c r="R7" s="215">
        <f t="shared" si="5"/>
        <v>1</v>
      </c>
      <c r="S7" s="204"/>
      <c r="T7" s="204"/>
      <c r="U7" s="204"/>
    </row>
    <row r="8" spans="1:21" ht="14.25" thickTop="1" thickBot="1" x14ac:dyDescent="0.25">
      <c r="A8" s="213">
        <v>4</v>
      </c>
      <c r="B8" s="224"/>
      <c r="C8" s="224"/>
      <c r="D8" s="225"/>
      <c r="E8" s="241"/>
      <c r="F8" s="226"/>
      <c r="G8" s="226"/>
      <c r="H8" s="225"/>
      <c r="I8" s="227"/>
      <c r="J8" s="222"/>
      <c r="K8" s="223"/>
      <c r="L8" s="223"/>
      <c r="M8" s="223"/>
      <c r="N8" s="211">
        <f t="shared" si="1"/>
        <v>0</v>
      </c>
      <c r="O8" s="215">
        <f t="shared" si="2"/>
        <v>0</v>
      </c>
      <c r="P8" s="215">
        <f t="shared" si="3"/>
        <v>0</v>
      </c>
      <c r="Q8" s="215">
        <f t="shared" si="4"/>
        <v>0</v>
      </c>
      <c r="R8" s="215">
        <f t="shared" si="5"/>
        <v>1</v>
      </c>
      <c r="S8" s="204"/>
      <c r="T8" s="204"/>
      <c r="U8" s="204"/>
    </row>
    <row r="9" spans="1:21" ht="14.25" thickTop="1" thickBot="1" x14ac:dyDescent="0.25">
      <c r="A9" s="213">
        <v>5</v>
      </c>
      <c r="B9" s="224"/>
      <c r="C9" s="224"/>
      <c r="D9" s="225"/>
      <c r="E9" s="241"/>
      <c r="F9" s="226"/>
      <c r="G9" s="226"/>
      <c r="H9" s="225"/>
      <c r="I9" s="227"/>
      <c r="J9" s="222"/>
      <c r="K9" s="223"/>
      <c r="L9" s="223"/>
      <c r="M9" s="223"/>
      <c r="N9" s="211">
        <f t="shared" si="1"/>
        <v>0</v>
      </c>
      <c r="O9" s="215">
        <f t="shared" si="2"/>
        <v>0</v>
      </c>
      <c r="P9" s="215">
        <f t="shared" si="3"/>
        <v>0</v>
      </c>
      <c r="Q9" s="215">
        <f t="shared" si="4"/>
        <v>0</v>
      </c>
      <c r="R9" s="215">
        <f t="shared" si="5"/>
        <v>1</v>
      </c>
      <c r="S9" s="204"/>
      <c r="T9" s="204"/>
      <c r="U9" s="204"/>
    </row>
    <row r="10" spans="1:21" ht="14.25" thickTop="1" thickBot="1" x14ac:dyDescent="0.25">
      <c r="A10" s="213">
        <v>6</v>
      </c>
      <c r="B10" s="224"/>
      <c r="C10" s="224"/>
      <c r="D10" s="225"/>
      <c r="E10" s="241"/>
      <c r="F10" s="226"/>
      <c r="G10" s="226"/>
      <c r="H10" s="225"/>
      <c r="I10" s="227"/>
      <c r="J10" s="222"/>
      <c r="K10" s="223"/>
      <c r="L10" s="223"/>
      <c r="M10" s="223"/>
      <c r="N10" s="211">
        <f t="shared" si="1"/>
        <v>0</v>
      </c>
      <c r="O10" s="215">
        <f t="shared" si="2"/>
        <v>0</v>
      </c>
      <c r="P10" s="215">
        <f t="shared" si="3"/>
        <v>0</v>
      </c>
      <c r="Q10" s="215">
        <f t="shared" si="4"/>
        <v>0</v>
      </c>
      <c r="R10" s="215">
        <f t="shared" si="5"/>
        <v>1</v>
      </c>
      <c r="S10" s="204"/>
      <c r="T10" s="204"/>
      <c r="U10" s="204"/>
    </row>
    <row r="11" spans="1:21" ht="14.25" thickTop="1" thickBot="1" x14ac:dyDescent="0.25">
      <c r="A11" s="213">
        <v>7</v>
      </c>
      <c r="B11" s="224"/>
      <c r="C11" s="224"/>
      <c r="D11" s="225"/>
      <c r="E11" s="241"/>
      <c r="F11" s="226"/>
      <c r="G11" s="226"/>
      <c r="H11" s="225"/>
      <c r="I11" s="227"/>
      <c r="J11" s="222"/>
      <c r="K11" s="223"/>
      <c r="L11" s="223"/>
      <c r="M11" s="223"/>
      <c r="N11" s="211">
        <f t="shared" si="1"/>
        <v>0</v>
      </c>
      <c r="O11" s="215">
        <f t="shared" si="2"/>
        <v>0</v>
      </c>
      <c r="P11" s="215">
        <f t="shared" si="3"/>
        <v>0</v>
      </c>
      <c r="Q11" s="215">
        <f t="shared" si="4"/>
        <v>0</v>
      </c>
      <c r="R11" s="215">
        <f t="shared" si="5"/>
        <v>1</v>
      </c>
      <c r="S11" s="204"/>
      <c r="T11" s="204"/>
      <c r="U11" s="204"/>
    </row>
    <row r="12" spans="1:21" ht="14.25" thickTop="1" thickBot="1" x14ac:dyDescent="0.25">
      <c r="A12" s="213">
        <v>8</v>
      </c>
      <c r="B12" s="224"/>
      <c r="C12" s="224"/>
      <c r="D12" s="225"/>
      <c r="E12" s="241"/>
      <c r="F12" s="226"/>
      <c r="G12" s="226"/>
      <c r="H12" s="225"/>
      <c r="I12" s="227"/>
      <c r="J12" s="222"/>
      <c r="K12" s="223"/>
      <c r="L12" s="223"/>
      <c r="M12" s="223"/>
      <c r="N12" s="211">
        <f t="shared" si="1"/>
        <v>0</v>
      </c>
      <c r="O12" s="215">
        <f t="shared" si="2"/>
        <v>0</v>
      </c>
      <c r="P12" s="215">
        <f t="shared" si="3"/>
        <v>0</v>
      </c>
      <c r="Q12" s="215">
        <f t="shared" si="4"/>
        <v>0</v>
      </c>
      <c r="R12" s="215">
        <f t="shared" si="5"/>
        <v>1</v>
      </c>
      <c r="S12" s="204"/>
      <c r="T12" s="204"/>
      <c r="U12" s="204"/>
    </row>
    <row r="13" spans="1:21" ht="14.25" thickTop="1" thickBot="1" x14ac:dyDescent="0.25">
      <c r="A13" s="213">
        <v>9</v>
      </c>
      <c r="B13" s="224"/>
      <c r="C13" s="224"/>
      <c r="D13" s="225"/>
      <c r="E13" s="241"/>
      <c r="F13" s="226"/>
      <c r="G13" s="226"/>
      <c r="H13" s="225"/>
      <c r="I13" s="227"/>
      <c r="J13" s="222"/>
      <c r="K13" s="223"/>
      <c r="L13" s="223"/>
      <c r="M13" s="223"/>
      <c r="N13" s="211">
        <f t="shared" si="1"/>
        <v>0</v>
      </c>
      <c r="O13" s="215">
        <f t="shared" si="2"/>
        <v>0</v>
      </c>
      <c r="P13" s="215">
        <f t="shared" si="3"/>
        <v>0</v>
      </c>
      <c r="Q13" s="215">
        <f t="shared" si="4"/>
        <v>0</v>
      </c>
      <c r="R13" s="215">
        <f t="shared" si="5"/>
        <v>1</v>
      </c>
      <c r="S13" s="204"/>
      <c r="T13" s="204"/>
      <c r="U13" s="204"/>
    </row>
    <row r="14" spans="1:21" ht="14.25" thickTop="1" thickBot="1" x14ac:dyDescent="0.25">
      <c r="A14" s="213">
        <v>10</v>
      </c>
      <c r="B14" s="224"/>
      <c r="C14" s="224"/>
      <c r="D14" s="225"/>
      <c r="E14" s="241"/>
      <c r="F14" s="226"/>
      <c r="G14" s="226"/>
      <c r="H14" s="225"/>
      <c r="I14" s="227"/>
      <c r="J14" s="222"/>
      <c r="K14" s="223"/>
      <c r="L14" s="223"/>
      <c r="M14" s="223"/>
      <c r="N14" s="211">
        <f t="shared" si="1"/>
        <v>0</v>
      </c>
      <c r="O14" s="215">
        <f t="shared" si="2"/>
        <v>0</v>
      </c>
      <c r="P14" s="215">
        <f t="shared" si="3"/>
        <v>0</v>
      </c>
      <c r="Q14" s="215">
        <f t="shared" si="4"/>
        <v>0</v>
      </c>
      <c r="R14" s="215">
        <f t="shared" si="5"/>
        <v>1</v>
      </c>
      <c r="S14" s="204"/>
      <c r="T14" s="204"/>
      <c r="U14" s="204"/>
    </row>
    <row r="15" spans="1:21" ht="14.25" thickTop="1" thickBot="1" x14ac:dyDescent="0.25">
      <c r="A15" s="213">
        <v>11</v>
      </c>
      <c r="B15" s="224"/>
      <c r="C15" s="224"/>
      <c r="D15" s="225"/>
      <c r="E15" s="241"/>
      <c r="F15" s="226"/>
      <c r="G15" s="226"/>
      <c r="H15" s="225"/>
      <c r="I15" s="227"/>
      <c r="J15" s="222"/>
      <c r="K15" s="223"/>
      <c r="L15" s="223"/>
      <c r="M15" s="223"/>
      <c r="N15" s="211">
        <f t="shared" si="1"/>
        <v>0</v>
      </c>
      <c r="O15" s="215">
        <f t="shared" si="2"/>
        <v>0</v>
      </c>
      <c r="P15" s="215">
        <f t="shared" si="3"/>
        <v>0</v>
      </c>
      <c r="Q15" s="215">
        <f t="shared" si="4"/>
        <v>0</v>
      </c>
      <c r="R15" s="215">
        <f t="shared" si="5"/>
        <v>1</v>
      </c>
      <c r="S15" s="204"/>
      <c r="T15" s="204"/>
      <c r="U15" s="204"/>
    </row>
    <row r="16" spans="1:21" ht="14.25" thickTop="1" thickBot="1" x14ac:dyDescent="0.25">
      <c r="A16" s="213">
        <v>12</v>
      </c>
      <c r="B16" s="224"/>
      <c r="C16" s="224"/>
      <c r="D16" s="225"/>
      <c r="E16" s="241"/>
      <c r="F16" s="226"/>
      <c r="G16" s="226"/>
      <c r="H16" s="225"/>
      <c r="I16" s="227"/>
      <c r="J16" s="222"/>
      <c r="K16" s="223"/>
      <c r="L16" s="223"/>
      <c r="M16" s="223"/>
      <c r="N16" s="211">
        <f t="shared" si="1"/>
        <v>0</v>
      </c>
      <c r="O16" s="215">
        <f t="shared" si="2"/>
        <v>0</v>
      </c>
      <c r="P16" s="215">
        <f t="shared" si="3"/>
        <v>0</v>
      </c>
      <c r="Q16" s="215">
        <f t="shared" si="4"/>
        <v>0</v>
      </c>
      <c r="R16" s="215">
        <f t="shared" si="5"/>
        <v>1</v>
      </c>
      <c r="S16" s="204"/>
      <c r="T16" s="204"/>
      <c r="U16" s="204"/>
    </row>
    <row r="17" spans="1:21" ht="14.25" thickTop="1" thickBot="1" x14ac:dyDescent="0.25">
      <c r="A17" s="213">
        <v>13</v>
      </c>
      <c r="B17" s="224"/>
      <c r="C17" s="224"/>
      <c r="D17" s="225"/>
      <c r="E17" s="241"/>
      <c r="F17" s="226"/>
      <c r="G17" s="226"/>
      <c r="H17" s="225"/>
      <c r="I17" s="227"/>
      <c r="J17" s="222"/>
      <c r="K17" s="223"/>
      <c r="L17" s="223"/>
      <c r="M17" s="223"/>
      <c r="N17" s="211">
        <f t="shared" si="1"/>
        <v>0</v>
      </c>
      <c r="O17" s="215">
        <f t="shared" si="2"/>
        <v>0</v>
      </c>
      <c r="P17" s="215">
        <f t="shared" si="3"/>
        <v>0</v>
      </c>
      <c r="Q17" s="215">
        <f t="shared" si="4"/>
        <v>0</v>
      </c>
      <c r="R17" s="215">
        <f t="shared" si="5"/>
        <v>1</v>
      </c>
      <c r="S17" s="204"/>
      <c r="T17" s="204"/>
      <c r="U17" s="204"/>
    </row>
    <row r="18" spans="1:21" ht="14.25" thickTop="1" thickBot="1" x14ac:dyDescent="0.25">
      <c r="A18" s="213">
        <v>14</v>
      </c>
      <c r="B18" s="224"/>
      <c r="C18" s="224"/>
      <c r="D18" s="225"/>
      <c r="E18" s="241"/>
      <c r="F18" s="226"/>
      <c r="G18" s="226"/>
      <c r="H18" s="225"/>
      <c r="I18" s="227"/>
      <c r="J18" s="222"/>
      <c r="K18" s="223"/>
      <c r="L18" s="223"/>
      <c r="M18" s="223"/>
      <c r="N18" s="211">
        <f t="shared" si="1"/>
        <v>0</v>
      </c>
      <c r="O18" s="215">
        <f t="shared" si="2"/>
        <v>0</v>
      </c>
      <c r="P18" s="215">
        <f t="shared" si="3"/>
        <v>0</v>
      </c>
      <c r="Q18" s="215">
        <f t="shared" si="4"/>
        <v>0</v>
      </c>
      <c r="R18" s="215">
        <f t="shared" si="5"/>
        <v>1</v>
      </c>
      <c r="S18" s="204"/>
      <c r="T18" s="204"/>
      <c r="U18" s="204"/>
    </row>
    <row r="19" spans="1:21" ht="14.25" thickTop="1" thickBot="1" x14ac:dyDescent="0.25">
      <c r="A19" s="213">
        <v>15</v>
      </c>
      <c r="B19" s="224"/>
      <c r="C19" s="224"/>
      <c r="D19" s="225"/>
      <c r="E19" s="241"/>
      <c r="F19" s="226"/>
      <c r="G19" s="226"/>
      <c r="H19" s="225"/>
      <c r="I19" s="227"/>
      <c r="J19" s="222"/>
      <c r="K19" s="223"/>
      <c r="L19" s="223"/>
      <c r="M19" s="223"/>
      <c r="N19" s="211">
        <f t="shared" si="1"/>
        <v>0</v>
      </c>
      <c r="O19" s="215">
        <f t="shared" si="2"/>
        <v>0</v>
      </c>
      <c r="P19" s="215">
        <f t="shared" si="3"/>
        <v>0</v>
      </c>
      <c r="Q19" s="215">
        <f t="shared" si="4"/>
        <v>0</v>
      </c>
      <c r="R19" s="215">
        <f t="shared" si="5"/>
        <v>1</v>
      </c>
      <c r="S19" s="204"/>
      <c r="T19" s="204"/>
      <c r="U19" s="204"/>
    </row>
    <row r="20" spans="1:21" ht="14.25" thickTop="1" thickBot="1" x14ac:dyDescent="0.25">
      <c r="A20" s="213">
        <v>16</v>
      </c>
      <c r="B20" s="224"/>
      <c r="C20" s="224"/>
      <c r="D20" s="225"/>
      <c r="E20" s="241"/>
      <c r="F20" s="226"/>
      <c r="G20" s="226"/>
      <c r="H20" s="225"/>
      <c r="I20" s="227"/>
      <c r="J20" s="222"/>
      <c r="K20" s="223"/>
      <c r="L20" s="223"/>
      <c r="M20" s="223"/>
      <c r="N20" s="211">
        <f t="shared" si="1"/>
        <v>0</v>
      </c>
      <c r="O20" s="215">
        <f t="shared" si="2"/>
        <v>0</v>
      </c>
      <c r="P20" s="215">
        <f t="shared" si="3"/>
        <v>0</v>
      </c>
      <c r="Q20" s="215">
        <f t="shared" si="4"/>
        <v>0</v>
      </c>
      <c r="R20" s="215">
        <f t="shared" si="5"/>
        <v>1</v>
      </c>
      <c r="S20" s="204"/>
      <c r="T20" s="204"/>
      <c r="U20" s="204"/>
    </row>
    <row r="21" spans="1:21" ht="14.25" thickTop="1" thickBot="1" x14ac:dyDescent="0.25">
      <c r="A21" s="213">
        <v>17</v>
      </c>
      <c r="B21" s="224"/>
      <c r="C21" s="224"/>
      <c r="D21" s="225"/>
      <c r="E21" s="241"/>
      <c r="F21" s="226"/>
      <c r="G21" s="226"/>
      <c r="H21" s="225"/>
      <c r="I21" s="227"/>
      <c r="J21" s="222"/>
      <c r="K21" s="223"/>
      <c r="L21" s="223"/>
      <c r="M21" s="223"/>
      <c r="N21" s="211">
        <f t="shared" si="1"/>
        <v>0</v>
      </c>
      <c r="O21" s="215">
        <f t="shared" si="2"/>
        <v>0</v>
      </c>
      <c r="P21" s="215">
        <f t="shared" si="3"/>
        <v>0</v>
      </c>
      <c r="Q21" s="215">
        <f t="shared" si="4"/>
        <v>0</v>
      </c>
      <c r="R21" s="215">
        <f t="shared" si="5"/>
        <v>1</v>
      </c>
      <c r="S21" s="204"/>
      <c r="T21" s="204"/>
      <c r="U21" s="204"/>
    </row>
    <row r="22" spans="1:21" ht="14.25" thickTop="1" thickBot="1" x14ac:dyDescent="0.25">
      <c r="A22" s="213">
        <v>18</v>
      </c>
      <c r="B22" s="224"/>
      <c r="C22" s="224"/>
      <c r="D22" s="225"/>
      <c r="E22" s="241"/>
      <c r="F22" s="226"/>
      <c r="G22" s="226"/>
      <c r="H22" s="225"/>
      <c r="I22" s="227"/>
      <c r="J22" s="222"/>
      <c r="K22" s="223"/>
      <c r="L22" s="223"/>
      <c r="M22" s="223"/>
      <c r="N22" s="211">
        <f t="shared" si="1"/>
        <v>0</v>
      </c>
      <c r="O22" s="215">
        <f t="shared" si="2"/>
        <v>0</v>
      </c>
      <c r="P22" s="215">
        <f t="shared" si="3"/>
        <v>0</v>
      </c>
      <c r="Q22" s="215">
        <f t="shared" si="4"/>
        <v>0</v>
      </c>
      <c r="R22" s="215">
        <f t="shared" si="5"/>
        <v>1</v>
      </c>
      <c r="S22" s="204"/>
      <c r="T22" s="204"/>
      <c r="U22" s="204"/>
    </row>
    <row r="23" spans="1:21" ht="14.25" thickTop="1" thickBot="1" x14ac:dyDescent="0.25">
      <c r="A23" s="213">
        <v>19</v>
      </c>
      <c r="B23" s="224"/>
      <c r="C23" s="224"/>
      <c r="D23" s="225"/>
      <c r="E23" s="241"/>
      <c r="F23" s="226"/>
      <c r="G23" s="226"/>
      <c r="H23" s="225"/>
      <c r="I23" s="227"/>
      <c r="J23" s="222"/>
      <c r="K23" s="223"/>
      <c r="L23" s="223"/>
      <c r="M23" s="223"/>
      <c r="N23" s="211">
        <f t="shared" si="1"/>
        <v>0</v>
      </c>
      <c r="O23" s="215">
        <f t="shared" si="2"/>
        <v>0</v>
      </c>
      <c r="P23" s="215">
        <f t="shared" si="3"/>
        <v>0</v>
      </c>
      <c r="Q23" s="215">
        <f t="shared" si="4"/>
        <v>0</v>
      </c>
      <c r="R23" s="215">
        <f t="shared" si="5"/>
        <v>1</v>
      </c>
      <c r="S23" s="204"/>
      <c r="T23" s="204"/>
      <c r="U23" s="204"/>
    </row>
    <row r="24" spans="1:21" ht="14.25" thickTop="1" thickBot="1" x14ac:dyDescent="0.25">
      <c r="A24" s="213">
        <v>20</v>
      </c>
      <c r="B24" s="224"/>
      <c r="C24" s="224"/>
      <c r="D24" s="225"/>
      <c r="E24" s="241"/>
      <c r="F24" s="226"/>
      <c r="G24" s="226"/>
      <c r="H24" s="225"/>
      <c r="I24" s="227"/>
      <c r="J24" s="222"/>
      <c r="K24" s="223"/>
      <c r="L24" s="223"/>
      <c r="M24" s="223"/>
      <c r="N24" s="211">
        <f t="shared" si="1"/>
        <v>0</v>
      </c>
      <c r="O24" s="215">
        <f t="shared" si="2"/>
        <v>0</v>
      </c>
      <c r="P24" s="215">
        <f t="shared" si="3"/>
        <v>0</v>
      </c>
      <c r="Q24" s="215">
        <f t="shared" si="4"/>
        <v>0</v>
      </c>
      <c r="R24" s="215">
        <f t="shared" si="5"/>
        <v>1</v>
      </c>
      <c r="S24" s="204"/>
      <c r="T24" s="204"/>
      <c r="U24" s="204"/>
    </row>
    <row r="25" spans="1:21" ht="14.25" thickTop="1" thickBot="1" x14ac:dyDescent="0.25">
      <c r="A25" s="213">
        <v>21</v>
      </c>
      <c r="B25" s="224"/>
      <c r="C25" s="224"/>
      <c r="D25" s="225"/>
      <c r="E25" s="241"/>
      <c r="F25" s="226"/>
      <c r="G25" s="226"/>
      <c r="H25" s="225"/>
      <c r="I25" s="227"/>
      <c r="J25" s="222"/>
      <c r="K25" s="223"/>
      <c r="L25" s="223"/>
      <c r="M25" s="223"/>
      <c r="N25" s="211">
        <f t="shared" si="1"/>
        <v>0</v>
      </c>
      <c r="O25" s="215">
        <f t="shared" si="2"/>
        <v>0</v>
      </c>
      <c r="P25" s="215">
        <f t="shared" si="3"/>
        <v>0</v>
      </c>
      <c r="Q25" s="215">
        <f t="shared" si="4"/>
        <v>0</v>
      </c>
      <c r="R25" s="215">
        <f t="shared" si="5"/>
        <v>1</v>
      </c>
      <c r="S25" s="204"/>
      <c r="T25" s="204"/>
      <c r="U25" s="204"/>
    </row>
    <row r="26" spans="1:21" ht="14.25" thickTop="1" thickBot="1" x14ac:dyDescent="0.25">
      <c r="A26" s="213">
        <v>22</v>
      </c>
      <c r="B26" s="224"/>
      <c r="C26" s="224"/>
      <c r="D26" s="225"/>
      <c r="E26" s="241"/>
      <c r="F26" s="226"/>
      <c r="G26" s="226"/>
      <c r="H26" s="225"/>
      <c r="I26" s="227"/>
      <c r="J26" s="222"/>
      <c r="K26" s="223"/>
      <c r="L26" s="223"/>
      <c r="M26" s="223"/>
      <c r="N26" s="211">
        <f t="shared" si="1"/>
        <v>0</v>
      </c>
      <c r="O26" s="215">
        <f t="shared" si="2"/>
        <v>0</v>
      </c>
      <c r="P26" s="215">
        <f t="shared" si="3"/>
        <v>0</v>
      </c>
      <c r="Q26" s="215">
        <f t="shared" si="4"/>
        <v>0</v>
      </c>
      <c r="R26" s="215">
        <f t="shared" si="5"/>
        <v>1</v>
      </c>
      <c r="S26" s="204"/>
      <c r="T26" s="204"/>
      <c r="U26" s="204"/>
    </row>
    <row r="27" spans="1:21" ht="14.25" thickTop="1" thickBot="1" x14ac:dyDescent="0.25">
      <c r="A27" s="213">
        <v>23</v>
      </c>
      <c r="B27" s="224"/>
      <c r="C27" s="224"/>
      <c r="D27" s="225"/>
      <c r="E27" s="241"/>
      <c r="F27" s="226"/>
      <c r="G27" s="226"/>
      <c r="H27" s="225"/>
      <c r="I27" s="227"/>
      <c r="J27" s="222"/>
      <c r="K27" s="223"/>
      <c r="L27" s="223"/>
      <c r="M27" s="223"/>
      <c r="N27" s="211">
        <f t="shared" si="1"/>
        <v>0</v>
      </c>
      <c r="O27" s="215">
        <f t="shared" si="2"/>
        <v>0</v>
      </c>
      <c r="P27" s="215">
        <f t="shared" si="3"/>
        <v>0</v>
      </c>
      <c r="Q27" s="215">
        <f t="shared" si="4"/>
        <v>0</v>
      </c>
      <c r="R27" s="215">
        <f t="shared" si="5"/>
        <v>1</v>
      </c>
      <c r="S27" s="204"/>
      <c r="T27" s="204"/>
      <c r="U27" s="204"/>
    </row>
    <row r="28" spans="1:21" ht="14.25" thickTop="1" thickBot="1" x14ac:dyDescent="0.25">
      <c r="A28" s="213">
        <v>24</v>
      </c>
      <c r="B28" s="224"/>
      <c r="C28" s="224"/>
      <c r="D28" s="225"/>
      <c r="E28" s="241"/>
      <c r="F28" s="226"/>
      <c r="G28" s="226"/>
      <c r="H28" s="225"/>
      <c r="I28" s="227"/>
      <c r="J28" s="222"/>
      <c r="K28" s="223"/>
      <c r="L28" s="223"/>
      <c r="M28" s="223"/>
      <c r="N28" s="211">
        <f t="shared" si="1"/>
        <v>0</v>
      </c>
      <c r="O28" s="215">
        <f t="shared" si="2"/>
        <v>0</v>
      </c>
      <c r="P28" s="215">
        <f t="shared" si="3"/>
        <v>0</v>
      </c>
      <c r="Q28" s="215">
        <f t="shared" si="4"/>
        <v>0</v>
      </c>
      <c r="R28" s="215">
        <f t="shared" si="5"/>
        <v>1</v>
      </c>
      <c r="S28" s="204"/>
      <c r="T28" s="204"/>
      <c r="U28" s="204"/>
    </row>
    <row r="29" spans="1:21" ht="14.25" thickTop="1" thickBot="1" x14ac:dyDescent="0.25">
      <c r="A29" s="213">
        <v>25</v>
      </c>
      <c r="B29" s="224"/>
      <c r="C29" s="224"/>
      <c r="D29" s="225"/>
      <c r="E29" s="241"/>
      <c r="F29" s="226"/>
      <c r="G29" s="226"/>
      <c r="H29" s="225"/>
      <c r="I29" s="227"/>
      <c r="J29" s="222"/>
      <c r="K29" s="223"/>
      <c r="L29" s="223"/>
      <c r="M29" s="223"/>
      <c r="N29" s="211">
        <f t="shared" si="1"/>
        <v>0</v>
      </c>
      <c r="O29" s="215">
        <f t="shared" si="2"/>
        <v>0</v>
      </c>
      <c r="P29" s="215">
        <f t="shared" si="3"/>
        <v>0</v>
      </c>
      <c r="Q29" s="215">
        <f t="shared" si="4"/>
        <v>0</v>
      </c>
      <c r="R29" s="215">
        <f t="shared" si="5"/>
        <v>1</v>
      </c>
      <c r="S29" s="204"/>
      <c r="T29" s="204"/>
      <c r="U29" s="204"/>
    </row>
    <row r="30" spans="1:21" ht="14.25" thickTop="1" thickBot="1" x14ac:dyDescent="0.25">
      <c r="A30" s="213">
        <v>26</v>
      </c>
      <c r="B30" s="224"/>
      <c r="C30" s="224"/>
      <c r="D30" s="225"/>
      <c r="E30" s="241"/>
      <c r="F30" s="226"/>
      <c r="G30" s="226"/>
      <c r="H30" s="225"/>
      <c r="I30" s="227"/>
      <c r="J30" s="222"/>
      <c r="K30" s="223"/>
      <c r="L30" s="223"/>
      <c r="M30" s="223"/>
      <c r="N30" s="211">
        <f t="shared" si="1"/>
        <v>0</v>
      </c>
      <c r="O30" s="215">
        <f t="shared" si="2"/>
        <v>0</v>
      </c>
      <c r="P30" s="215">
        <f t="shared" si="3"/>
        <v>0</v>
      </c>
      <c r="Q30" s="215">
        <f t="shared" si="4"/>
        <v>0</v>
      </c>
      <c r="R30" s="215">
        <f t="shared" si="5"/>
        <v>1</v>
      </c>
      <c r="S30" s="204"/>
      <c r="T30" s="204"/>
      <c r="U30" s="204"/>
    </row>
    <row r="31" spans="1:21" ht="14.25" thickTop="1" thickBot="1" x14ac:dyDescent="0.25">
      <c r="A31" s="213">
        <v>27</v>
      </c>
      <c r="B31" s="224"/>
      <c r="C31" s="224"/>
      <c r="D31" s="225"/>
      <c r="E31" s="241"/>
      <c r="F31" s="226"/>
      <c r="G31" s="226"/>
      <c r="H31" s="225"/>
      <c r="I31" s="227"/>
      <c r="J31" s="222"/>
      <c r="K31" s="223"/>
      <c r="L31" s="223"/>
      <c r="M31" s="223"/>
      <c r="N31" s="211">
        <f t="shared" si="1"/>
        <v>0</v>
      </c>
      <c r="O31" s="215">
        <f t="shared" si="2"/>
        <v>0</v>
      </c>
      <c r="P31" s="215">
        <f t="shared" si="3"/>
        <v>0</v>
      </c>
      <c r="Q31" s="215">
        <f t="shared" si="4"/>
        <v>0</v>
      </c>
      <c r="R31" s="215">
        <f t="shared" si="5"/>
        <v>1</v>
      </c>
      <c r="S31" s="204"/>
      <c r="T31" s="204"/>
      <c r="U31" s="204"/>
    </row>
    <row r="32" spans="1:21" ht="14.25" thickTop="1" thickBot="1" x14ac:dyDescent="0.25">
      <c r="A32" s="213">
        <v>28</v>
      </c>
      <c r="B32" s="224"/>
      <c r="C32" s="224"/>
      <c r="D32" s="225"/>
      <c r="E32" s="241"/>
      <c r="F32" s="226"/>
      <c r="G32" s="226"/>
      <c r="H32" s="225"/>
      <c r="I32" s="227"/>
      <c r="J32" s="222"/>
      <c r="K32" s="223"/>
      <c r="L32" s="223"/>
      <c r="M32" s="223"/>
      <c r="N32" s="211">
        <f t="shared" si="1"/>
        <v>0</v>
      </c>
      <c r="O32" s="215">
        <f t="shared" si="2"/>
        <v>0</v>
      </c>
      <c r="P32" s="215">
        <f t="shared" si="3"/>
        <v>0</v>
      </c>
      <c r="Q32" s="215">
        <f t="shared" si="4"/>
        <v>0</v>
      </c>
      <c r="R32" s="215">
        <f t="shared" si="5"/>
        <v>1</v>
      </c>
      <c r="S32" s="204"/>
      <c r="T32" s="204"/>
      <c r="U32" s="204"/>
    </row>
    <row r="33" spans="1:21" ht="14.25" thickTop="1" thickBot="1" x14ac:dyDescent="0.25">
      <c r="A33" s="213">
        <v>29</v>
      </c>
      <c r="B33" s="224"/>
      <c r="C33" s="224"/>
      <c r="D33" s="225"/>
      <c r="E33" s="241"/>
      <c r="F33" s="226"/>
      <c r="G33" s="226"/>
      <c r="H33" s="225"/>
      <c r="I33" s="227"/>
      <c r="J33" s="222"/>
      <c r="K33" s="223"/>
      <c r="L33" s="223"/>
      <c r="M33" s="223"/>
      <c r="N33" s="211">
        <f t="shared" si="1"/>
        <v>0</v>
      </c>
      <c r="O33" s="215">
        <f t="shared" si="2"/>
        <v>0</v>
      </c>
      <c r="P33" s="215">
        <f t="shared" si="3"/>
        <v>0</v>
      </c>
      <c r="Q33" s="215">
        <f t="shared" si="4"/>
        <v>0</v>
      </c>
      <c r="R33" s="215">
        <f t="shared" si="5"/>
        <v>1</v>
      </c>
      <c r="S33" s="204"/>
      <c r="T33" s="204"/>
      <c r="U33" s="204"/>
    </row>
    <row r="34" spans="1:21" ht="14.25" thickTop="1" thickBot="1" x14ac:dyDescent="0.25">
      <c r="A34" s="214">
        <v>30</v>
      </c>
      <c r="B34" s="224"/>
      <c r="C34" s="225"/>
      <c r="D34" s="225"/>
      <c r="E34" s="241"/>
      <c r="F34" s="226"/>
      <c r="G34" s="226"/>
      <c r="H34" s="227"/>
      <c r="I34" s="224"/>
      <c r="J34" s="222"/>
      <c r="K34" s="223"/>
      <c r="L34" s="223"/>
      <c r="M34" s="223"/>
      <c r="N34" s="211">
        <f t="shared" si="1"/>
        <v>0</v>
      </c>
      <c r="O34" s="216">
        <f t="shared" si="2"/>
        <v>0</v>
      </c>
      <c r="P34" s="216">
        <f t="shared" si="3"/>
        <v>0</v>
      </c>
      <c r="Q34" s="216">
        <f t="shared" si="4"/>
        <v>0</v>
      </c>
      <c r="R34" s="216">
        <f t="shared" si="5"/>
        <v>1</v>
      </c>
      <c r="S34" s="204"/>
      <c r="T34" s="204"/>
      <c r="U34" s="204"/>
    </row>
    <row r="35" spans="1:21" ht="14.25" thickTop="1" thickBot="1" x14ac:dyDescent="0.25">
      <c r="A35" s="214">
        <v>31</v>
      </c>
      <c r="B35" s="224"/>
      <c r="C35" s="225"/>
      <c r="D35" s="225"/>
      <c r="E35" s="241"/>
      <c r="F35" s="226"/>
      <c r="G35" s="226"/>
      <c r="H35" s="227"/>
      <c r="I35" s="224"/>
      <c r="J35" s="222"/>
      <c r="K35" s="223"/>
      <c r="L35" s="223"/>
      <c r="M35" s="223"/>
      <c r="S35" s="204"/>
      <c r="T35" s="204"/>
      <c r="U35" s="204"/>
    </row>
    <row r="36" spans="1:21" ht="14.25" thickTop="1" thickBot="1" x14ac:dyDescent="0.25">
      <c r="A36" s="214">
        <v>32</v>
      </c>
      <c r="B36" s="224"/>
      <c r="C36" s="225"/>
      <c r="D36" s="225"/>
      <c r="E36" s="241"/>
      <c r="F36" s="226"/>
      <c r="G36" s="226"/>
      <c r="H36" s="227"/>
      <c r="I36" s="224"/>
      <c r="J36" s="222"/>
      <c r="K36" s="223"/>
      <c r="L36" s="223"/>
      <c r="M36" s="223"/>
      <c r="S36" s="204"/>
      <c r="T36" s="204"/>
      <c r="U36" s="204"/>
    </row>
    <row r="37" spans="1:21" ht="14.25" thickTop="1" thickBot="1" x14ac:dyDescent="0.25">
      <c r="A37" s="214">
        <v>33</v>
      </c>
      <c r="B37" s="224"/>
      <c r="C37" s="225"/>
      <c r="D37" s="225"/>
      <c r="E37" s="241"/>
      <c r="F37" s="226"/>
      <c r="G37" s="226"/>
      <c r="H37" s="227"/>
      <c r="I37" s="224"/>
      <c r="J37" s="222"/>
      <c r="K37" s="223"/>
      <c r="L37" s="223"/>
      <c r="M37" s="223"/>
      <c r="S37" s="204"/>
      <c r="T37" s="204"/>
      <c r="U37" s="204"/>
    </row>
    <row r="38" spans="1:21" ht="14.25" thickTop="1" thickBot="1" x14ac:dyDescent="0.25">
      <c r="A38" s="214">
        <v>34</v>
      </c>
      <c r="B38" s="224"/>
      <c r="C38" s="225"/>
      <c r="D38" s="225"/>
      <c r="E38" s="241"/>
      <c r="F38" s="226"/>
      <c r="G38" s="226"/>
      <c r="H38" s="227"/>
      <c r="I38" s="224"/>
      <c r="J38" s="222"/>
      <c r="K38" s="223"/>
      <c r="L38" s="223"/>
      <c r="M38" s="223"/>
      <c r="S38" s="204"/>
      <c r="T38" s="204"/>
      <c r="U38" s="204"/>
    </row>
    <row r="39" spans="1:21" ht="14.25" thickTop="1" thickBot="1" x14ac:dyDescent="0.25">
      <c r="A39" s="214">
        <v>35</v>
      </c>
      <c r="B39" s="224"/>
      <c r="C39" s="225"/>
      <c r="D39" s="225"/>
      <c r="E39" s="241"/>
      <c r="F39" s="226"/>
      <c r="G39" s="226"/>
      <c r="H39" s="227"/>
      <c r="I39" s="224"/>
      <c r="J39" s="222"/>
      <c r="K39" s="223"/>
      <c r="L39" s="223"/>
      <c r="M39" s="223"/>
      <c r="S39" s="204"/>
      <c r="T39" s="204"/>
      <c r="U39" s="204"/>
    </row>
    <row r="40" spans="1:21" ht="13.5" thickTop="1" x14ac:dyDescent="0.2">
      <c r="A40" s="217"/>
      <c r="B40" s="217"/>
      <c r="C40" s="217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</row>
    <row r="41" spans="1:21" x14ac:dyDescent="0.2">
      <c r="A41" s="217"/>
      <c r="B41" s="217"/>
      <c r="C41" s="217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</row>
    <row r="42" spans="1:21" x14ac:dyDescent="0.2"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</row>
    <row r="43" spans="1:21" x14ac:dyDescent="0.2">
      <c r="S43" s="204"/>
      <c r="T43" s="204"/>
      <c r="U43" s="204"/>
    </row>
    <row r="44" spans="1:21" x14ac:dyDescent="0.2">
      <c r="S44" s="204"/>
      <c r="T44" s="204"/>
      <c r="U44" s="204"/>
    </row>
    <row r="45" spans="1:21" x14ac:dyDescent="0.2">
      <c r="S45" s="204"/>
      <c r="T45" s="204"/>
      <c r="U45" s="204"/>
    </row>
    <row r="46" spans="1:21" x14ac:dyDescent="0.2">
      <c r="S46" s="204"/>
      <c r="T46" s="204"/>
      <c r="U46" s="204"/>
    </row>
    <row r="47" spans="1:21" x14ac:dyDescent="0.2">
      <c r="S47" s="204"/>
      <c r="T47" s="204"/>
      <c r="U47" s="204"/>
    </row>
    <row r="48" spans="1:21" x14ac:dyDescent="0.2">
      <c r="S48" s="204"/>
      <c r="T48" s="204"/>
      <c r="U48" s="204"/>
    </row>
    <row r="49" spans="19:21" x14ac:dyDescent="0.2">
      <c r="S49" s="204"/>
      <c r="T49" s="204"/>
      <c r="U49" s="204"/>
    </row>
    <row r="50" spans="19:21" x14ac:dyDescent="0.2">
      <c r="S50" s="204"/>
      <c r="T50" s="204"/>
      <c r="U50" s="204"/>
    </row>
  </sheetData>
  <sheetProtection password="C036" sheet="1" objects="1" scenarios="1" selectLockedCells="1"/>
  <mergeCells count="3">
    <mergeCell ref="B3:J3"/>
    <mergeCell ref="K3:M3"/>
    <mergeCell ref="N3:R3"/>
  </mergeCells>
  <dataValidations count="420"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9">
      <formula1>ListHorizont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9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9">
      <formula1>ListSoControl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9">
      <formula1>JaNein</formula1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9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9">
      <formula1>1</formula1>
      <formula2>25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9">
      <formula1>0</formula1>
      <formula2>999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9">
      <formula1>0</formula1>
      <formula2>1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9">
      <formula1>0</formula1>
      <formula2>99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8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9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0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1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2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3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4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8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19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0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1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2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3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4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8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29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0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1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2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3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4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5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6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7">
      <formula1>1</formula1>
      <formula2>4</formula2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38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8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9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0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1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2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3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4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8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9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0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1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2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3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4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8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9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0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1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2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3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4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5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6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7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8">
      <formula1>1</formula1>
      <formula2>25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9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0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1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2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3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4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9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0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1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2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3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4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9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0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1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2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3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4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5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6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7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8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8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0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1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2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3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4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8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0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1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2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3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4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8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9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0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1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2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3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4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5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6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7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8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9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0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1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2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3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4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9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0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1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2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3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4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9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0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1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2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3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4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5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6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7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8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8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0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1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2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3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4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8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0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1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2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3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4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8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9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0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1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2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3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4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5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6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7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8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9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0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1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2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3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4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9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0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1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2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3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4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9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0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1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2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3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4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5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6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7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8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8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0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1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2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3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4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8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0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1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2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3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4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8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9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0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1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2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3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4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5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6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7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8">
      <formula1>0</formula1>
      <formula2>99</formula2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8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9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0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1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2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3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4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8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9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0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1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2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3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4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8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9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0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1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2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3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4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5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6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7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8">
      <formula1>JaNein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8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9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0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1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2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3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4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8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9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0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1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2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3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4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8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9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0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1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2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3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4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5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6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7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8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8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9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0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1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2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3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4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8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9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0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1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2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3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4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8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9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0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1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2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3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4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5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6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7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8">
      <formula1>ListSoControl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8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9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0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1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2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3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4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8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9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0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1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2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3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4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8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9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0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1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2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3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4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5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6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7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8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FFFF99"/>
    <pageSetUpPr fitToPage="1"/>
  </sheetPr>
  <dimension ref="A1:AM2403"/>
  <sheetViews>
    <sheetView showGridLines="0" zoomScaleNormal="100" workbookViewId="0">
      <selection activeCell="B5" sqref="B5"/>
    </sheetView>
  </sheetViews>
  <sheetFormatPr baseColWidth="10" defaultColWidth="8.88671875" defaultRowHeight="12.75" x14ac:dyDescent="0.2"/>
  <cols>
    <col min="1" max="1" width="2.77734375" style="40" bestFit="1" customWidth="1"/>
    <col min="2" max="3" width="25.5546875" style="40" customWidth="1"/>
    <col min="4" max="7" width="5.77734375" style="40" customWidth="1"/>
    <col min="8" max="8" width="6" style="40" customWidth="1"/>
    <col min="9" max="9" width="7.21875" style="40" customWidth="1"/>
    <col min="10" max="12" width="5.77734375" style="40" customWidth="1"/>
    <col min="13" max="17" width="6.77734375" style="40" customWidth="1"/>
    <col min="18" max="18" width="5.33203125" style="40" customWidth="1"/>
    <col min="19" max="19" width="6.77734375" style="40" hidden="1" customWidth="1"/>
    <col min="20" max="20" width="7.44140625" style="40" hidden="1" customWidth="1"/>
    <col min="21" max="21" width="6.77734375" style="40" hidden="1" customWidth="1"/>
    <col min="22" max="23" width="7.77734375" style="40" hidden="1" customWidth="1"/>
    <col min="24" max="32" width="6.77734375" style="40" hidden="1" customWidth="1"/>
    <col min="33" max="33" width="8.77734375" style="40" hidden="1" customWidth="1"/>
    <col min="34" max="34" width="10.109375" style="40" hidden="1" customWidth="1"/>
    <col min="35" max="35" width="10.33203125" style="40" hidden="1" customWidth="1"/>
    <col min="36" max="36" width="8.88671875" style="40" hidden="1" customWidth="1"/>
    <col min="37" max="16384" width="8.88671875" style="40"/>
  </cols>
  <sheetData>
    <row r="1" spans="1:39" ht="28.5" customHeight="1" x14ac:dyDescent="0.2">
      <c r="A1" s="150" t="str">
        <f>IF(Projektbez="","",Projektbez&amp;" - ")&amp;Texte!$B$57</f>
        <v>Locali tipo e illuminazione naturale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9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43"/>
      <c r="AL1" s="43"/>
      <c r="AM1" s="43"/>
    </row>
    <row r="2" spans="1:39" ht="9" customHeight="1" x14ac:dyDescent="0.2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</row>
    <row r="3" spans="1:39" ht="18.75" customHeight="1" x14ac:dyDescent="0.2">
      <c r="A3" s="56"/>
      <c r="B3" s="252" t="str">
        <f>VLOOKUP(ADDRESS(ROW(),COLUMN(),4),MatrixTexteT3,2,FALSE)</f>
        <v>Locale Tipo</v>
      </c>
      <c r="C3" s="253"/>
      <c r="D3" s="267" t="str">
        <f>VLOOKUP(ADDRESS(ROW(),COLUMN(),4),MatrixTexteT3,2,FALSE)</f>
        <v>Dati dello locale</v>
      </c>
      <c r="E3" s="268"/>
      <c r="F3" s="268"/>
      <c r="G3" s="268"/>
      <c r="H3" s="268"/>
      <c r="I3" s="269"/>
      <c r="J3" s="267" t="str">
        <f>VLOOKUP(ADDRESS(ROW(),COLUMN(),4),MatrixTexteT3,2,FALSE)</f>
        <v>Finestre</v>
      </c>
      <c r="K3" s="268"/>
      <c r="L3" s="268"/>
      <c r="M3" s="268"/>
      <c r="N3" s="268"/>
      <c r="O3" s="268"/>
      <c r="P3" s="268"/>
      <c r="Q3" s="269"/>
      <c r="R3" s="239" t="str">
        <f>VLOOKUP(ADDRESS(ROW(),COLUMN(),4),MatrixTexteT3,2,FALSE)</f>
        <v>Ris.</v>
      </c>
      <c r="S3" s="267" t="s">
        <v>127</v>
      </c>
      <c r="T3" s="268"/>
      <c r="U3" s="268"/>
      <c r="V3" s="268"/>
      <c r="W3" s="269"/>
      <c r="X3" s="267" t="s">
        <v>37</v>
      </c>
      <c r="Y3" s="268"/>
      <c r="Z3" s="268"/>
      <c r="AA3" s="268"/>
      <c r="AB3" s="268"/>
      <c r="AC3" s="268"/>
      <c r="AD3" s="268"/>
      <c r="AE3" s="268"/>
      <c r="AF3" s="268"/>
      <c r="AG3" s="269"/>
      <c r="AH3" s="267" t="s">
        <v>126</v>
      </c>
      <c r="AI3" s="268"/>
      <c r="AJ3" s="269"/>
      <c r="AK3" s="139"/>
    </row>
    <row r="4" spans="1:39" s="41" customFormat="1" ht="46.5" customHeight="1" thickBot="1" x14ac:dyDescent="0.35">
      <c r="A4" s="124" t="s">
        <v>750</v>
      </c>
      <c r="B4" s="123" t="str">
        <f>VLOOKUP(ADDRESS(ROW(),COLUMN(),4),MatrixTexteT3,2,FALSE)</f>
        <v>Designazione locale
-</v>
      </c>
      <c r="C4" s="123" t="str">
        <f>VLOOKUP(ADDRESS(ROW(),COLUMN(),4),MatrixTexteT3,2,FALSE)</f>
        <v>Utilizzo
-</v>
      </c>
      <c r="D4" s="57" t="str">
        <f>VLOOKUP(ADDRESS(ROW(),COLUMN(),4),MatrixTexteT3,2,FALSE)</f>
        <v>Larghe-zza
m</v>
      </c>
      <c r="E4" s="57" t="str">
        <f>VLOOKUP(ADDRESS(ROW(),COLUMN(),4),MatrixTexteT3,2,FALSE)</f>
        <v>Profon-dità
m</v>
      </c>
      <c r="F4" s="57" t="str">
        <f>VLOOKUP(ADDRESS(ROW(),COLUMN(),4),MatrixTexteT3,2,FALSE)</f>
        <v>Alte-zza
m</v>
      </c>
      <c r="G4" s="57" t="str">
        <f>VLOOKUP(ADDRESS(ROW(),COLUMN(),4),MatrixTexteT3,2,FALSE)</f>
        <v>Superfi-cie
m2</v>
      </c>
      <c r="H4" s="57" t="str">
        <f>VLOOKUP(ADDRESS(ROW(),COLUMN(),4),MatrixTexteT3,2,FALSE)</f>
        <v>Quantità
n.</v>
      </c>
      <c r="I4" s="57" t="str">
        <f>VLOOKUP(ADDRESS(ROW(),COLUMN(),4),MatrixTexteT3,2,FALSE)</f>
        <v>Riflessi-one
-</v>
      </c>
      <c r="J4" s="57" t="str">
        <f>VLOOKUP(ADDRESS(ROW(),COLUMN(),4),MatrixTexteT3,2,FALSE)</f>
        <v>Tipo 1
-</v>
      </c>
      <c r="K4" s="57" t="str">
        <f t="shared" ref="K4:Q4" si="0">VLOOKUP(ADDRESS(ROW(),COLUMN(),4),MatrixTexteT3,2,FALSE)</f>
        <v>Qantità
n.</v>
      </c>
      <c r="L4" s="57" t="str">
        <f t="shared" si="0"/>
        <v>Tipo 2
-</v>
      </c>
      <c r="M4" s="57" t="str">
        <f t="shared" si="0"/>
        <v>Qantità
n.</v>
      </c>
      <c r="N4" s="57" t="str">
        <f t="shared" si="0"/>
        <v>Tipo 3
-</v>
      </c>
      <c r="O4" s="57" t="str">
        <f t="shared" si="0"/>
        <v>Qantità
n.</v>
      </c>
      <c r="P4" s="57" t="str">
        <f t="shared" si="0"/>
        <v>Tipo 4
-</v>
      </c>
      <c r="Q4" s="57" t="str">
        <f t="shared" si="0"/>
        <v>Qantità
n.</v>
      </c>
      <c r="R4" s="57" t="str">
        <f>VLOOKUP(ADDRESS(ROW(),COLUMN(),4),MatrixTexteT3,2,FALSE)</f>
        <v>Quota illum.
%</v>
      </c>
      <c r="S4" s="57" t="s">
        <v>154</v>
      </c>
      <c r="T4" s="57" t="s">
        <v>148</v>
      </c>
      <c r="U4" s="57" t="s">
        <v>129</v>
      </c>
      <c r="V4" s="57" t="s">
        <v>128</v>
      </c>
      <c r="W4" s="57" t="s">
        <v>900</v>
      </c>
      <c r="X4" s="57" t="s">
        <v>155</v>
      </c>
      <c r="Y4" s="57" t="s">
        <v>156</v>
      </c>
      <c r="Z4" s="57" t="s">
        <v>157</v>
      </c>
      <c r="AA4" s="57" t="s">
        <v>158</v>
      </c>
      <c r="AB4" s="57" t="s">
        <v>159</v>
      </c>
      <c r="AC4" s="57" t="s">
        <v>160</v>
      </c>
      <c r="AD4" s="57" t="s">
        <v>161</v>
      </c>
      <c r="AE4" s="57" t="s">
        <v>162</v>
      </c>
      <c r="AF4" s="57" t="s">
        <v>163</v>
      </c>
      <c r="AG4" s="57" t="s">
        <v>789</v>
      </c>
      <c r="AH4" s="57" t="s">
        <v>35</v>
      </c>
      <c r="AI4" s="57" t="s">
        <v>34</v>
      </c>
      <c r="AJ4" s="57" t="s">
        <v>36</v>
      </c>
      <c r="AK4" s="146"/>
    </row>
    <row r="5" spans="1:39" ht="14.25" thickTop="1" thickBot="1" x14ac:dyDescent="0.25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2" t="str">
        <f>IF(AJ5&lt;&gt;0,AJ5,"")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59">
        <f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60">
        <f>IF(S5=0,0,T5/S5)</f>
        <v>0</v>
      </c>
      <c r="Y5" s="60">
        <f t="shared" ref="Y5:Y34" si="4">IF(C5="",0,MAX(0.175,0.35*(0.375+(VLOOKUP(C5,MatrixBeleuchtung,4,FALSE)/800))))</f>
        <v>0</v>
      </c>
      <c r="Z5" s="61">
        <f t="shared" ref="Z5:Z34" si="5">IF(I5="",0,VLOOKUP(I5,MatrixRaumReflex,2,FALSE))</f>
        <v>0</v>
      </c>
      <c r="AA5" s="62">
        <f>IF(T5=0,1,0.7/U5)</f>
        <v>1</v>
      </c>
      <c r="AB5" s="63">
        <f t="shared" ref="AB5:AB34" si="6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61">
        <f t="shared" ref="AC5:AC34" si="7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61">
        <f>ROUND(IF((F5-V5)&lt;2,1.8,0.8+(0.2/(F5-V5-1.8))),2)</f>
        <v>1.8</v>
      </c>
      <c r="AE5" s="61">
        <f t="shared" ref="AE5:AE34" si="8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64">
        <f>MIN(11,2*Z5*AA5*AB5*AC5*MAX(AD5,AE5))</f>
        <v>0</v>
      </c>
      <c r="AG5" s="64">
        <f>IF(Y5=0,0,IF(X5&gt;Y5,AF5,0.5*(11-AF5)*COS(PI()*X5/Y5)+0.5*(11+AF5)))</f>
        <v>0</v>
      </c>
      <c r="AH5" s="65">
        <f>IF(C5="",0,IF(C5=Constants!$B$86,8.2,9))</f>
        <v>0</v>
      </c>
      <c r="AI5" s="66">
        <f>MIN(11-AG5,AH5)</f>
        <v>0</v>
      </c>
      <c r="AJ5" s="67">
        <f t="shared" ref="AJ5:AJ34" si="9">IF(OR(AND(AH5=0,AI5=0),AH5=0),0,IF(Typ=NewConstruction,AI5/AH5,IF((AI5/AH5)&gt;=FactorRenovation,((0.5*((AI5/AH5)-FactorRenovation))/(1-FactorRenovation)+0.5),(0.5*(AI5/AH5)/FactorRenovation))))</f>
        <v>0</v>
      </c>
      <c r="AK5" s="139"/>
    </row>
    <row r="6" spans="1:39" ht="14.25" thickTop="1" thickBot="1" x14ac:dyDescent="0.25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2" t="str">
        <f t="shared" ref="R6:R34" si="10">IF(AJ6&lt;&gt;0,AJ6,"")</f>
        <v/>
      </c>
      <c r="S6" s="65">
        <f t="shared" ref="S6:S23" si="11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59">
        <f>IF(J6="",0,VLOOKUP(J6,MatrixWindow,3,FALSE)*IF(VLOOKUP(J6,MatrixWindow,9,FALSE)=Ja,0,1)*K6)+IF(L6="",0,VLOOKUP(L6,MatrixWindow,3,FALSE)*IF(VLOOKUP(L6,MatrixWindow,9,FALSE)=Ja,0,1)*M6)+IF(N6="",0,VLOOKUP(N6,MatrixWindow,3,FALSE)*IF(VLOOKUP(N6,MatrixWindow,9,FALSE)=Ja,0,1)*O6)+IF(P6="",0,VLOOKUP(P6,MatrixWindow,3,FALSE)*IF(VLOOKUP(P6,MatrixWindow,9,FALSE)=Ja,0,1)*Q6)</f>
        <v>0</v>
      </c>
      <c r="X6" s="60">
        <f>IF(S6=0,0,T6/S6)</f>
        <v>0</v>
      </c>
      <c r="Y6" s="60">
        <f t="shared" si="4"/>
        <v>0</v>
      </c>
      <c r="Z6" s="61">
        <f t="shared" si="5"/>
        <v>0</v>
      </c>
      <c r="AA6" s="62">
        <f t="shared" ref="AA6:AA23" si="12">IF(T6=0,1,0.7/U6)</f>
        <v>1</v>
      </c>
      <c r="AB6" s="63">
        <f t="shared" si="6"/>
        <v>0</v>
      </c>
      <c r="AC6" s="61">
        <f t="shared" si="7"/>
        <v>0</v>
      </c>
      <c r="AD6" s="61">
        <f t="shared" ref="AD6:AD23" si="13">ROUND(IF((F6-V6)&lt;2,1.8,0.8+(0.2/(F6-V6-1.8))),2)</f>
        <v>1.8</v>
      </c>
      <c r="AE6" s="61">
        <f t="shared" si="8"/>
        <v>0</v>
      </c>
      <c r="AF6" s="64">
        <f t="shared" ref="AF6:AF23" si="14">MIN(11,2*Z6*AA6*AB6*AC6*MAX(AD6,AE6))</f>
        <v>0</v>
      </c>
      <c r="AG6" s="64">
        <f t="shared" ref="AG6:AG34" si="15">IF(Y6=0,0,IF(X6&gt;Y6,AF6,0.5*(11-AF6)*COS(PI()*X6/Y6)+0.5*(11+AF6)))</f>
        <v>0</v>
      </c>
      <c r="AH6" s="65">
        <f>IF(C6="",0,IF(C6=Constants!$B$86,8.2,9))</f>
        <v>0</v>
      </c>
      <c r="AI6" s="66">
        <f t="shared" ref="AI6:AI23" si="16">MIN(11-AG6,AH6)</f>
        <v>0</v>
      </c>
      <c r="AJ6" s="67">
        <f t="shared" si="9"/>
        <v>0</v>
      </c>
      <c r="AK6" s="139"/>
    </row>
    <row r="7" spans="1:39" ht="14.25" thickTop="1" thickBot="1" x14ac:dyDescent="0.25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2" t="str">
        <f t="shared" si="10"/>
        <v/>
      </c>
      <c r="S7" s="65">
        <f t="shared" si="11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59">
        <f>IF(J7="",0,VLOOKUP(J7,MatrixWindow,3,FALSE)*IF(VLOOKUP(J7,MatrixWindow,9,FALSE)=Ja,0,1)*K7)+IF(L7="",0,VLOOKUP(L7,MatrixWindow,3,FALSE)*IF(VLOOKUP(L7,MatrixWindow,9,FALSE)=Ja,0,1)*M7)+IF(N7="",0,VLOOKUP(N7,MatrixWindow,3,FALSE)*IF(VLOOKUP(N7,MatrixWindow,9,FALSE)=Ja,0,1)*O7)+IF(P7="",0,VLOOKUP(P7,MatrixWindow,3,FALSE)*IF(VLOOKUP(P7,MatrixWindow,9,FALSE)=Ja,0,1)*Q7)</f>
        <v>0</v>
      </c>
      <c r="X7" s="60">
        <f t="shared" ref="X7:X23" si="17">IF(S7=0,0,T7/S7)</f>
        <v>0</v>
      </c>
      <c r="Y7" s="60">
        <f t="shared" si="4"/>
        <v>0</v>
      </c>
      <c r="Z7" s="61">
        <f t="shared" si="5"/>
        <v>0</v>
      </c>
      <c r="AA7" s="62">
        <f t="shared" si="12"/>
        <v>1</v>
      </c>
      <c r="AB7" s="63">
        <f t="shared" si="6"/>
        <v>0</v>
      </c>
      <c r="AC7" s="61">
        <f t="shared" si="7"/>
        <v>0</v>
      </c>
      <c r="AD7" s="61">
        <f t="shared" si="13"/>
        <v>1.8</v>
      </c>
      <c r="AE7" s="61">
        <f t="shared" si="8"/>
        <v>0</v>
      </c>
      <c r="AF7" s="64">
        <f t="shared" si="14"/>
        <v>0</v>
      </c>
      <c r="AG7" s="64">
        <f t="shared" si="15"/>
        <v>0</v>
      </c>
      <c r="AH7" s="65">
        <f>IF(C7="",0,IF(C7=Constants!$B$86,8.2,9))</f>
        <v>0</v>
      </c>
      <c r="AI7" s="66">
        <f t="shared" si="16"/>
        <v>0</v>
      </c>
      <c r="AJ7" s="67">
        <f t="shared" si="9"/>
        <v>0</v>
      </c>
      <c r="AK7" s="139"/>
    </row>
    <row r="8" spans="1:39" ht="14.25" thickTop="1" thickBot="1" x14ac:dyDescent="0.25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2" t="str">
        <f t="shared" si="10"/>
        <v/>
      </c>
      <c r="S8" s="65">
        <f t="shared" si="11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59">
        <f>IF(J8="",0,VLOOKUP(J8,MatrixWindow,3,FALSE)*IF(VLOOKUP(J8,MatrixWindow,9,FALSE)=Ja,0,1)*K8)+IF(L8="",0,VLOOKUP(L8,MatrixWindow,3,FALSE)*IF(VLOOKUP(L8,MatrixWindow,9,FALSE)=Ja,0,1)*M8)+IF(N8="",0,VLOOKUP(N8,MatrixWindow,3,FALSE)*IF(VLOOKUP(N8,MatrixWindow,9,FALSE)=Ja,0,1)*O8)+IF(P8="",0,VLOOKUP(P8,MatrixWindow,3,FALSE)*IF(VLOOKUP(P8,MatrixWindow,9,FALSE)=Ja,0,1)*Q8)</f>
        <v>0</v>
      </c>
      <c r="X8" s="60">
        <f t="shared" si="17"/>
        <v>0</v>
      </c>
      <c r="Y8" s="60">
        <f t="shared" si="4"/>
        <v>0</v>
      </c>
      <c r="Z8" s="61">
        <f t="shared" si="5"/>
        <v>0</v>
      </c>
      <c r="AA8" s="62">
        <f t="shared" si="12"/>
        <v>1</v>
      </c>
      <c r="AB8" s="63">
        <f t="shared" si="6"/>
        <v>0</v>
      </c>
      <c r="AC8" s="61">
        <f t="shared" si="7"/>
        <v>0</v>
      </c>
      <c r="AD8" s="61">
        <f t="shared" si="13"/>
        <v>1.8</v>
      </c>
      <c r="AE8" s="61">
        <f t="shared" si="8"/>
        <v>0</v>
      </c>
      <c r="AF8" s="64">
        <f t="shared" si="14"/>
        <v>0</v>
      </c>
      <c r="AG8" s="64">
        <f t="shared" si="15"/>
        <v>0</v>
      </c>
      <c r="AH8" s="65">
        <f>IF(C8="",0,IF(C8=Constants!$B$86,8.2,9))</f>
        <v>0</v>
      </c>
      <c r="AI8" s="66">
        <f t="shared" si="16"/>
        <v>0</v>
      </c>
      <c r="AJ8" s="67">
        <f t="shared" si="9"/>
        <v>0</v>
      </c>
      <c r="AK8" s="139"/>
    </row>
    <row r="9" spans="1:39" ht="14.25" thickTop="1" thickBot="1" x14ac:dyDescent="0.25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2" t="str">
        <f t="shared" si="10"/>
        <v/>
      </c>
      <c r="S9" s="65">
        <f t="shared" si="11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59">
        <f>IF(J9="",0,VLOOKUP(J9,MatrixWindow,3,FALSE)*IF(VLOOKUP(J9,MatrixWindow,9,FALSE)=Ja,0,1)*K9)+IF(L9="",0,VLOOKUP(L9,MatrixWindow,3,FALSE)*IF(VLOOKUP(L9,MatrixWindow,9,FALSE)=Ja,0,1)*M9)+IF(N9="",0,VLOOKUP(N9,MatrixWindow,3,FALSE)*IF(VLOOKUP(N9,MatrixWindow,9,FALSE)=Ja,0,1)*O9)+IF(P9="",0,VLOOKUP(P9,MatrixWindow,3,FALSE)*IF(VLOOKUP(P9,MatrixWindow,9,FALSE)=Ja,0,1)*Q9)</f>
        <v>0</v>
      </c>
      <c r="X9" s="60">
        <f t="shared" si="17"/>
        <v>0</v>
      </c>
      <c r="Y9" s="60">
        <f t="shared" si="4"/>
        <v>0</v>
      </c>
      <c r="Z9" s="61">
        <f t="shared" si="5"/>
        <v>0</v>
      </c>
      <c r="AA9" s="62">
        <f t="shared" si="12"/>
        <v>1</v>
      </c>
      <c r="AB9" s="63">
        <f t="shared" si="6"/>
        <v>0</v>
      </c>
      <c r="AC9" s="61">
        <f t="shared" si="7"/>
        <v>0</v>
      </c>
      <c r="AD9" s="61">
        <f t="shared" si="13"/>
        <v>1.8</v>
      </c>
      <c r="AE9" s="61">
        <f t="shared" si="8"/>
        <v>0</v>
      </c>
      <c r="AF9" s="64">
        <f t="shared" si="14"/>
        <v>0</v>
      </c>
      <c r="AG9" s="64">
        <f t="shared" si="15"/>
        <v>0</v>
      </c>
      <c r="AH9" s="65">
        <f>IF(C9="",0,IF(C9=Constants!$B$86,8.2,9))</f>
        <v>0</v>
      </c>
      <c r="AI9" s="66">
        <f t="shared" si="16"/>
        <v>0</v>
      </c>
      <c r="AJ9" s="67">
        <f t="shared" si="9"/>
        <v>0</v>
      </c>
      <c r="AK9" s="139"/>
    </row>
    <row r="10" spans="1:39" ht="14.25" thickTop="1" thickBot="1" x14ac:dyDescent="0.25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2" t="str">
        <f t="shared" si="10"/>
        <v/>
      </c>
      <c r="S10" s="65">
        <f t="shared" si="11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59">
        <f>IF(J10="",0,VLOOKUP(J10,MatrixWindow,3,FALSE)*IF(VLOOKUP(J10,MatrixWindow,9,FALSE)=Ja,0,1)*K10)+IF(L10="",0,VLOOKUP(L10,MatrixWindow,3,FALSE)*IF(VLOOKUP(L10,MatrixWindow,9,FALSE)=Ja,0,1)*M10)+IF(N10="",0,VLOOKUP(N10,MatrixWindow,3,FALSE)*IF(VLOOKUP(N10,MatrixWindow,9,FALSE)=Ja,0,1)*O10)+IF(P10="",0,VLOOKUP(P10,MatrixWindow,3,FALSE)*IF(VLOOKUP(P10,MatrixWindow,9,FALSE)=Ja,0,1)*Q10)</f>
        <v>0</v>
      </c>
      <c r="X10" s="60">
        <f t="shared" si="17"/>
        <v>0</v>
      </c>
      <c r="Y10" s="60">
        <f t="shared" si="4"/>
        <v>0</v>
      </c>
      <c r="Z10" s="61">
        <f t="shared" si="5"/>
        <v>0</v>
      </c>
      <c r="AA10" s="62">
        <f t="shared" si="12"/>
        <v>1</v>
      </c>
      <c r="AB10" s="63">
        <f t="shared" si="6"/>
        <v>0</v>
      </c>
      <c r="AC10" s="61">
        <f t="shared" si="7"/>
        <v>0</v>
      </c>
      <c r="AD10" s="61">
        <f t="shared" si="13"/>
        <v>1.8</v>
      </c>
      <c r="AE10" s="61">
        <f t="shared" si="8"/>
        <v>0</v>
      </c>
      <c r="AF10" s="64">
        <f t="shared" si="14"/>
        <v>0</v>
      </c>
      <c r="AG10" s="64">
        <f t="shared" si="15"/>
        <v>0</v>
      </c>
      <c r="AH10" s="65">
        <f>IF(C10="",0,IF(C10=Constants!$B$86,8.2,9))</f>
        <v>0</v>
      </c>
      <c r="AI10" s="66">
        <f t="shared" si="16"/>
        <v>0</v>
      </c>
      <c r="AJ10" s="67">
        <f t="shared" si="9"/>
        <v>0</v>
      </c>
      <c r="AK10" s="139"/>
    </row>
    <row r="11" spans="1:39" ht="14.25" thickTop="1" thickBot="1" x14ac:dyDescent="0.25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2" t="str">
        <f t="shared" si="10"/>
        <v/>
      </c>
      <c r="S11" s="65">
        <f t="shared" si="11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59">
        <f>IF(J11="",0,VLOOKUP(J11,MatrixWindow,3,FALSE)*IF(VLOOKUP(J11,MatrixWindow,9,FALSE)=Ja,0,1)*K11)+IF(L11="",0,VLOOKUP(L11,MatrixWindow,3,FALSE)*IF(VLOOKUP(L11,MatrixWindow,9,FALSE)=Ja,0,1)*M11)+IF(N11="",0,VLOOKUP(N11,MatrixWindow,3,FALSE)*IF(VLOOKUP(N11,MatrixWindow,9,FALSE)=Ja,0,1)*O11)+IF(P11="",0,VLOOKUP(P11,MatrixWindow,3,FALSE)*IF(VLOOKUP(P11,MatrixWindow,9,FALSE)=Ja,0,1)*Q11)</f>
        <v>0</v>
      </c>
      <c r="X11" s="60">
        <f t="shared" si="17"/>
        <v>0</v>
      </c>
      <c r="Y11" s="60">
        <f t="shared" si="4"/>
        <v>0</v>
      </c>
      <c r="Z11" s="61">
        <f t="shared" si="5"/>
        <v>0</v>
      </c>
      <c r="AA11" s="62">
        <f t="shared" si="12"/>
        <v>1</v>
      </c>
      <c r="AB11" s="63">
        <f t="shared" si="6"/>
        <v>0</v>
      </c>
      <c r="AC11" s="61">
        <f t="shared" si="7"/>
        <v>0</v>
      </c>
      <c r="AD11" s="61">
        <f t="shared" si="13"/>
        <v>1.8</v>
      </c>
      <c r="AE11" s="61">
        <f t="shared" si="8"/>
        <v>0</v>
      </c>
      <c r="AF11" s="64">
        <f t="shared" si="14"/>
        <v>0</v>
      </c>
      <c r="AG11" s="64">
        <f t="shared" si="15"/>
        <v>0</v>
      </c>
      <c r="AH11" s="65">
        <f>IF(C11="",0,IF(C11=Constants!$B$86,8.2,9))</f>
        <v>0</v>
      </c>
      <c r="AI11" s="66">
        <f t="shared" si="16"/>
        <v>0</v>
      </c>
      <c r="AJ11" s="67">
        <f t="shared" si="9"/>
        <v>0</v>
      </c>
      <c r="AK11" s="139"/>
    </row>
    <row r="12" spans="1:39" ht="14.25" thickTop="1" thickBot="1" x14ac:dyDescent="0.25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2" t="str">
        <f t="shared" si="10"/>
        <v/>
      </c>
      <c r="S12" s="65">
        <f t="shared" si="11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59">
        <f>IF(J12="",0,VLOOKUP(J12,MatrixWindow,3,FALSE)*IF(VLOOKUP(J12,MatrixWindow,9,FALSE)=Ja,0,1)*K12)+IF(L12="",0,VLOOKUP(L12,MatrixWindow,3,FALSE)*IF(VLOOKUP(L12,MatrixWindow,9,FALSE)=Ja,0,1)*M12)+IF(N12="",0,VLOOKUP(N12,MatrixWindow,3,FALSE)*IF(VLOOKUP(N12,MatrixWindow,9,FALSE)=Ja,0,1)*O12)+IF(P12="",0,VLOOKUP(P12,MatrixWindow,3,FALSE)*IF(VLOOKUP(P12,MatrixWindow,9,FALSE)=Ja,0,1)*Q12)</f>
        <v>0</v>
      </c>
      <c r="X12" s="60">
        <f t="shared" si="17"/>
        <v>0</v>
      </c>
      <c r="Y12" s="60">
        <f t="shared" si="4"/>
        <v>0</v>
      </c>
      <c r="Z12" s="61">
        <f t="shared" si="5"/>
        <v>0</v>
      </c>
      <c r="AA12" s="62">
        <f t="shared" si="12"/>
        <v>1</v>
      </c>
      <c r="AB12" s="63">
        <f t="shared" si="6"/>
        <v>0</v>
      </c>
      <c r="AC12" s="61">
        <f t="shared" si="7"/>
        <v>0</v>
      </c>
      <c r="AD12" s="61">
        <f t="shared" si="13"/>
        <v>1.8</v>
      </c>
      <c r="AE12" s="61">
        <f t="shared" si="8"/>
        <v>0</v>
      </c>
      <c r="AF12" s="64">
        <f t="shared" si="14"/>
        <v>0</v>
      </c>
      <c r="AG12" s="64">
        <f t="shared" si="15"/>
        <v>0</v>
      </c>
      <c r="AH12" s="65">
        <f>IF(C12="",0,IF(C12=Constants!$B$86,8.2,9))</f>
        <v>0</v>
      </c>
      <c r="AI12" s="66">
        <f t="shared" si="16"/>
        <v>0</v>
      </c>
      <c r="AJ12" s="67">
        <f t="shared" si="9"/>
        <v>0</v>
      </c>
      <c r="AK12" s="139"/>
    </row>
    <row r="13" spans="1:39" ht="14.25" thickTop="1" thickBot="1" x14ac:dyDescent="0.25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2" t="str">
        <f t="shared" si="10"/>
        <v/>
      </c>
      <c r="S13" s="65">
        <f t="shared" si="11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59">
        <f>IF(J13="",0,VLOOKUP(J13,MatrixWindow,3,FALSE)*IF(VLOOKUP(J13,MatrixWindow,9,FALSE)=Ja,0,1)*K13)+IF(L13="",0,VLOOKUP(L13,MatrixWindow,3,FALSE)*IF(VLOOKUP(L13,MatrixWindow,9,FALSE)=Ja,0,1)*M13)+IF(N13="",0,VLOOKUP(N13,MatrixWindow,3,FALSE)*IF(VLOOKUP(N13,MatrixWindow,9,FALSE)=Ja,0,1)*O13)+IF(P13="",0,VLOOKUP(P13,MatrixWindow,3,FALSE)*IF(VLOOKUP(P13,MatrixWindow,9,FALSE)=Ja,0,1)*Q13)</f>
        <v>0</v>
      </c>
      <c r="X13" s="60">
        <f t="shared" si="17"/>
        <v>0</v>
      </c>
      <c r="Y13" s="60">
        <f t="shared" si="4"/>
        <v>0</v>
      </c>
      <c r="Z13" s="61">
        <f t="shared" si="5"/>
        <v>0</v>
      </c>
      <c r="AA13" s="62">
        <f t="shared" si="12"/>
        <v>1</v>
      </c>
      <c r="AB13" s="63">
        <f t="shared" si="6"/>
        <v>0</v>
      </c>
      <c r="AC13" s="61">
        <f t="shared" si="7"/>
        <v>0</v>
      </c>
      <c r="AD13" s="61">
        <f t="shared" si="13"/>
        <v>1.8</v>
      </c>
      <c r="AE13" s="61">
        <f t="shared" si="8"/>
        <v>0</v>
      </c>
      <c r="AF13" s="64">
        <f t="shared" si="14"/>
        <v>0</v>
      </c>
      <c r="AG13" s="64">
        <f t="shared" si="15"/>
        <v>0</v>
      </c>
      <c r="AH13" s="65">
        <f>IF(C13="",0,IF(C13=Constants!$B$86,8.2,9))</f>
        <v>0</v>
      </c>
      <c r="AI13" s="66">
        <f t="shared" si="16"/>
        <v>0</v>
      </c>
      <c r="AJ13" s="67">
        <f t="shared" si="9"/>
        <v>0</v>
      </c>
      <c r="AK13" s="139"/>
    </row>
    <row r="14" spans="1:39" ht="14.25" thickTop="1" thickBot="1" x14ac:dyDescent="0.25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2" t="str">
        <f t="shared" si="10"/>
        <v/>
      </c>
      <c r="S14" s="65">
        <f t="shared" si="11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59">
        <f>IF(J14="",0,VLOOKUP(J14,MatrixWindow,3,FALSE)*IF(VLOOKUP(J14,MatrixWindow,9,FALSE)=Ja,0,1)*K14)+IF(L14="",0,VLOOKUP(L14,MatrixWindow,3,FALSE)*IF(VLOOKUP(L14,MatrixWindow,9,FALSE)=Ja,0,1)*M14)+IF(N14="",0,VLOOKUP(N14,MatrixWindow,3,FALSE)*IF(VLOOKUP(N14,MatrixWindow,9,FALSE)=Ja,0,1)*O14)+IF(P14="",0,VLOOKUP(P14,MatrixWindow,3,FALSE)*IF(VLOOKUP(P14,MatrixWindow,9,FALSE)=Ja,0,1)*Q14)</f>
        <v>0</v>
      </c>
      <c r="X14" s="60">
        <f t="shared" si="17"/>
        <v>0</v>
      </c>
      <c r="Y14" s="60">
        <f t="shared" si="4"/>
        <v>0</v>
      </c>
      <c r="Z14" s="61">
        <f t="shared" si="5"/>
        <v>0</v>
      </c>
      <c r="AA14" s="62">
        <f t="shared" si="12"/>
        <v>1</v>
      </c>
      <c r="AB14" s="63">
        <f t="shared" si="6"/>
        <v>0</v>
      </c>
      <c r="AC14" s="61">
        <f t="shared" si="7"/>
        <v>0</v>
      </c>
      <c r="AD14" s="61">
        <f t="shared" si="13"/>
        <v>1.8</v>
      </c>
      <c r="AE14" s="61">
        <f t="shared" si="8"/>
        <v>0</v>
      </c>
      <c r="AF14" s="64">
        <f t="shared" si="14"/>
        <v>0</v>
      </c>
      <c r="AG14" s="64">
        <f t="shared" si="15"/>
        <v>0</v>
      </c>
      <c r="AH14" s="65">
        <f>IF(C14="",0,IF(C14=Constants!$B$86,8.2,9))</f>
        <v>0</v>
      </c>
      <c r="AI14" s="66">
        <f t="shared" si="16"/>
        <v>0</v>
      </c>
      <c r="AJ14" s="67">
        <f t="shared" si="9"/>
        <v>0</v>
      </c>
      <c r="AK14" s="139"/>
    </row>
    <row r="15" spans="1:39" ht="14.25" thickTop="1" thickBot="1" x14ac:dyDescent="0.25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2" t="str">
        <f t="shared" si="10"/>
        <v/>
      </c>
      <c r="S15" s="65">
        <f t="shared" si="11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59">
        <f>IF(J15="",0,VLOOKUP(J15,MatrixWindow,3,FALSE)*IF(VLOOKUP(J15,MatrixWindow,9,FALSE)=Ja,0,1)*K15)+IF(L15="",0,VLOOKUP(L15,MatrixWindow,3,FALSE)*IF(VLOOKUP(L15,MatrixWindow,9,FALSE)=Ja,0,1)*M15)+IF(N15="",0,VLOOKUP(N15,MatrixWindow,3,FALSE)*IF(VLOOKUP(N15,MatrixWindow,9,FALSE)=Ja,0,1)*O15)+IF(P15="",0,VLOOKUP(P15,MatrixWindow,3,FALSE)*IF(VLOOKUP(P15,MatrixWindow,9,FALSE)=Ja,0,1)*Q15)</f>
        <v>0</v>
      </c>
      <c r="X15" s="60">
        <f t="shared" si="17"/>
        <v>0</v>
      </c>
      <c r="Y15" s="60">
        <f t="shared" si="4"/>
        <v>0</v>
      </c>
      <c r="Z15" s="61">
        <f t="shared" si="5"/>
        <v>0</v>
      </c>
      <c r="AA15" s="62">
        <f t="shared" si="12"/>
        <v>1</v>
      </c>
      <c r="AB15" s="63">
        <f t="shared" si="6"/>
        <v>0</v>
      </c>
      <c r="AC15" s="61">
        <f t="shared" si="7"/>
        <v>0</v>
      </c>
      <c r="AD15" s="61">
        <f t="shared" si="13"/>
        <v>1.8</v>
      </c>
      <c r="AE15" s="61">
        <f t="shared" si="8"/>
        <v>0</v>
      </c>
      <c r="AF15" s="64">
        <f t="shared" si="14"/>
        <v>0</v>
      </c>
      <c r="AG15" s="64">
        <f t="shared" si="15"/>
        <v>0</v>
      </c>
      <c r="AH15" s="65">
        <f>IF(C15="",0,IF(C15=Constants!$B$86,8.2,9))</f>
        <v>0</v>
      </c>
      <c r="AI15" s="66">
        <f t="shared" si="16"/>
        <v>0</v>
      </c>
      <c r="AJ15" s="67">
        <f t="shared" si="9"/>
        <v>0</v>
      </c>
      <c r="AK15" s="139"/>
    </row>
    <row r="16" spans="1:39" ht="14.25" thickTop="1" thickBot="1" x14ac:dyDescent="0.25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2" t="str">
        <f t="shared" si="10"/>
        <v/>
      </c>
      <c r="S16" s="65">
        <f t="shared" si="11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59">
        <f>IF(J16="",0,VLOOKUP(J16,MatrixWindow,3,FALSE)*IF(VLOOKUP(J16,MatrixWindow,9,FALSE)=Ja,0,1)*K16)+IF(L16="",0,VLOOKUP(L16,MatrixWindow,3,FALSE)*IF(VLOOKUP(L16,MatrixWindow,9,FALSE)=Ja,0,1)*M16)+IF(N16="",0,VLOOKUP(N16,MatrixWindow,3,FALSE)*IF(VLOOKUP(N16,MatrixWindow,9,FALSE)=Ja,0,1)*O16)+IF(P16="",0,VLOOKUP(P16,MatrixWindow,3,FALSE)*IF(VLOOKUP(P16,MatrixWindow,9,FALSE)=Ja,0,1)*Q16)</f>
        <v>0</v>
      </c>
      <c r="X16" s="60">
        <f t="shared" si="17"/>
        <v>0</v>
      </c>
      <c r="Y16" s="60">
        <f t="shared" si="4"/>
        <v>0</v>
      </c>
      <c r="Z16" s="61">
        <f t="shared" si="5"/>
        <v>0</v>
      </c>
      <c r="AA16" s="62">
        <f t="shared" si="12"/>
        <v>1</v>
      </c>
      <c r="AB16" s="63">
        <f t="shared" si="6"/>
        <v>0</v>
      </c>
      <c r="AC16" s="61">
        <f t="shared" si="7"/>
        <v>0</v>
      </c>
      <c r="AD16" s="61">
        <f t="shared" si="13"/>
        <v>1.8</v>
      </c>
      <c r="AE16" s="61">
        <f t="shared" si="8"/>
        <v>0</v>
      </c>
      <c r="AF16" s="64">
        <f t="shared" si="14"/>
        <v>0</v>
      </c>
      <c r="AG16" s="64">
        <f t="shared" si="15"/>
        <v>0</v>
      </c>
      <c r="AH16" s="65">
        <f>IF(C16="",0,IF(C16=Constants!$B$86,8.2,9))</f>
        <v>0</v>
      </c>
      <c r="AI16" s="66">
        <f t="shared" si="16"/>
        <v>0</v>
      </c>
      <c r="AJ16" s="67">
        <f t="shared" si="9"/>
        <v>0</v>
      </c>
      <c r="AK16" s="139"/>
    </row>
    <row r="17" spans="1:37" ht="14.25" thickTop="1" thickBot="1" x14ac:dyDescent="0.25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2" t="str">
        <f t="shared" si="10"/>
        <v/>
      </c>
      <c r="S17" s="65">
        <f t="shared" si="11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59">
        <f>IF(J17="",0,VLOOKUP(J17,MatrixWindow,3,FALSE)*IF(VLOOKUP(J17,MatrixWindow,9,FALSE)=Ja,0,1)*K17)+IF(L17="",0,VLOOKUP(L17,MatrixWindow,3,FALSE)*IF(VLOOKUP(L17,MatrixWindow,9,FALSE)=Ja,0,1)*M17)+IF(N17="",0,VLOOKUP(N17,MatrixWindow,3,FALSE)*IF(VLOOKUP(N17,MatrixWindow,9,FALSE)=Ja,0,1)*O17)+IF(P17="",0,VLOOKUP(P17,MatrixWindow,3,FALSE)*IF(VLOOKUP(P17,MatrixWindow,9,FALSE)=Ja,0,1)*Q17)</f>
        <v>0</v>
      </c>
      <c r="X17" s="60">
        <f t="shared" si="17"/>
        <v>0</v>
      </c>
      <c r="Y17" s="60">
        <f t="shared" si="4"/>
        <v>0</v>
      </c>
      <c r="Z17" s="61">
        <f t="shared" si="5"/>
        <v>0</v>
      </c>
      <c r="AA17" s="62">
        <f t="shared" si="12"/>
        <v>1</v>
      </c>
      <c r="AB17" s="63">
        <f t="shared" si="6"/>
        <v>0</v>
      </c>
      <c r="AC17" s="61">
        <f t="shared" si="7"/>
        <v>0</v>
      </c>
      <c r="AD17" s="61">
        <f t="shared" si="13"/>
        <v>1.8</v>
      </c>
      <c r="AE17" s="61">
        <f t="shared" si="8"/>
        <v>0</v>
      </c>
      <c r="AF17" s="64">
        <f t="shared" si="14"/>
        <v>0</v>
      </c>
      <c r="AG17" s="64">
        <f t="shared" si="15"/>
        <v>0</v>
      </c>
      <c r="AH17" s="65">
        <f>IF(C17="",0,IF(C17=Constants!$B$86,8.2,9))</f>
        <v>0</v>
      </c>
      <c r="AI17" s="66">
        <f t="shared" si="16"/>
        <v>0</v>
      </c>
      <c r="AJ17" s="67">
        <f t="shared" si="9"/>
        <v>0</v>
      </c>
      <c r="AK17" s="139"/>
    </row>
    <row r="18" spans="1:37" ht="14.25" thickTop="1" thickBot="1" x14ac:dyDescent="0.25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2" t="str">
        <f t="shared" si="10"/>
        <v/>
      </c>
      <c r="S18" s="65">
        <f t="shared" si="11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59">
        <f>IF(J18="",0,VLOOKUP(J18,MatrixWindow,3,FALSE)*IF(VLOOKUP(J18,MatrixWindow,9,FALSE)=Ja,0,1)*K18)+IF(L18="",0,VLOOKUP(L18,MatrixWindow,3,FALSE)*IF(VLOOKUP(L18,MatrixWindow,9,FALSE)=Ja,0,1)*M18)+IF(N18="",0,VLOOKUP(N18,MatrixWindow,3,FALSE)*IF(VLOOKUP(N18,MatrixWindow,9,FALSE)=Ja,0,1)*O18)+IF(P18="",0,VLOOKUP(P18,MatrixWindow,3,FALSE)*IF(VLOOKUP(P18,MatrixWindow,9,FALSE)=Ja,0,1)*Q18)</f>
        <v>0</v>
      </c>
      <c r="X18" s="60">
        <f t="shared" si="17"/>
        <v>0</v>
      </c>
      <c r="Y18" s="60">
        <f t="shared" si="4"/>
        <v>0</v>
      </c>
      <c r="Z18" s="61">
        <f t="shared" si="5"/>
        <v>0</v>
      </c>
      <c r="AA18" s="62">
        <f t="shared" si="12"/>
        <v>1</v>
      </c>
      <c r="AB18" s="63">
        <f t="shared" si="6"/>
        <v>0</v>
      </c>
      <c r="AC18" s="61">
        <f t="shared" si="7"/>
        <v>0</v>
      </c>
      <c r="AD18" s="61">
        <f t="shared" si="13"/>
        <v>1.8</v>
      </c>
      <c r="AE18" s="61">
        <f t="shared" si="8"/>
        <v>0</v>
      </c>
      <c r="AF18" s="64">
        <f t="shared" si="14"/>
        <v>0</v>
      </c>
      <c r="AG18" s="64">
        <f t="shared" si="15"/>
        <v>0</v>
      </c>
      <c r="AH18" s="65">
        <f>IF(C18="",0,IF(C18=Constants!$B$86,8.2,9))</f>
        <v>0</v>
      </c>
      <c r="AI18" s="66">
        <f t="shared" si="16"/>
        <v>0</v>
      </c>
      <c r="AJ18" s="67">
        <f t="shared" si="9"/>
        <v>0</v>
      </c>
      <c r="AK18" s="139"/>
    </row>
    <row r="19" spans="1:37" ht="14.25" thickTop="1" thickBot="1" x14ac:dyDescent="0.25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2" t="str">
        <f t="shared" si="10"/>
        <v/>
      </c>
      <c r="S19" s="65">
        <f t="shared" si="11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59">
        <f>IF(J19="",0,VLOOKUP(J19,MatrixWindow,3,FALSE)*IF(VLOOKUP(J19,MatrixWindow,9,FALSE)=Ja,0,1)*K19)+IF(L19="",0,VLOOKUP(L19,MatrixWindow,3,FALSE)*IF(VLOOKUP(L19,MatrixWindow,9,FALSE)=Ja,0,1)*M19)+IF(N19="",0,VLOOKUP(N19,MatrixWindow,3,FALSE)*IF(VLOOKUP(N19,MatrixWindow,9,FALSE)=Ja,0,1)*O19)+IF(P19="",0,VLOOKUP(P19,MatrixWindow,3,FALSE)*IF(VLOOKUP(P19,MatrixWindow,9,FALSE)=Ja,0,1)*Q19)</f>
        <v>0</v>
      </c>
      <c r="X19" s="60">
        <f t="shared" si="17"/>
        <v>0</v>
      </c>
      <c r="Y19" s="60">
        <f t="shared" si="4"/>
        <v>0</v>
      </c>
      <c r="Z19" s="61">
        <f t="shared" si="5"/>
        <v>0</v>
      </c>
      <c r="AA19" s="62">
        <f t="shared" si="12"/>
        <v>1</v>
      </c>
      <c r="AB19" s="63">
        <f t="shared" si="6"/>
        <v>0</v>
      </c>
      <c r="AC19" s="61">
        <f t="shared" si="7"/>
        <v>0</v>
      </c>
      <c r="AD19" s="61">
        <f t="shared" si="13"/>
        <v>1.8</v>
      </c>
      <c r="AE19" s="61">
        <f t="shared" si="8"/>
        <v>0</v>
      </c>
      <c r="AF19" s="64">
        <f t="shared" si="14"/>
        <v>0</v>
      </c>
      <c r="AG19" s="64">
        <f t="shared" si="15"/>
        <v>0</v>
      </c>
      <c r="AH19" s="65">
        <f>IF(C19="",0,IF(C19=Constants!$B$86,8.2,9))</f>
        <v>0</v>
      </c>
      <c r="AI19" s="66">
        <f t="shared" si="16"/>
        <v>0</v>
      </c>
      <c r="AJ19" s="67">
        <f t="shared" si="9"/>
        <v>0</v>
      </c>
      <c r="AK19" s="139"/>
    </row>
    <row r="20" spans="1:37" ht="14.25" thickTop="1" thickBot="1" x14ac:dyDescent="0.25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2" t="str">
        <f t="shared" si="10"/>
        <v/>
      </c>
      <c r="S20" s="65">
        <f t="shared" si="11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59">
        <f>IF(J20="",0,VLOOKUP(J20,MatrixWindow,3,FALSE)*IF(VLOOKUP(J20,MatrixWindow,9,FALSE)=Ja,0,1)*K20)+IF(L20="",0,VLOOKUP(L20,MatrixWindow,3,FALSE)*IF(VLOOKUP(L20,MatrixWindow,9,FALSE)=Ja,0,1)*M20)+IF(N20="",0,VLOOKUP(N20,MatrixWindow,3,FALSE)*IF(VLOOKUP(N20,MatrixWindow,9,FALSE)=Ja,0,1)*O20)+IF(P20="",0,VLOOKUP(P20,MatrixWindow,3,FALSE)*IF(VLOOKUP(P20,MatrixWindow,9,FALSE)=Ja,0,1)*Q20)</f>
        <v>0</v>
      </c>
      <c r="X20" s="60">
        <f t="shared" si="17"/>
        <v>0</v>
      </c>
      <c r="Y20" s="60">
        <f t="shared" si="4"/>
        <v>0</v>
      </c>
      <c r="Z20" s="61">
        <f t="shared" si="5"/>
        <v>0</v>
      </c>
      <c r="AA20" s="62">
        <f t="shared" si="12"/>
        <v>1</v>
      </c>
      <c r="AB20" s="63">
        <f t="shared" si="6"/>
        <v>0</v>
      </c>
      <c r="AC20" s="61">
        <f t="shared" si="7"/>
        <v>0</v>
      </c>
      <c r="AD20" s="61">
        <f t="shared" si="13"/>
        <v>1.8</v>
      </c>
      <c r="AE20" s="61">
        <f t="shared" si="8"/>
        <v>0</v>
      </c>
      <c r="AF20" s="64">
        <f t="shared" si="14"/>
        <v>0</v>
      </c>
      <c r="AG20" s="64">
        <f t="shared" si="15"/>
        <v>0</v>
      </c>
      <c r="AH20" s="65">
        <f>IF(C20="",0,IF(C20=Constants!$B$86,8.2,9))</f>
        <v>0</v>
      </c>
      <c r="AI20" s="66">
        <f t="shared" si="16"/>
        <v>0</v>
      </c>
      <c r="AJ20" s="67">
        <f t="shared" si="9"/>
        <v>0</v>
      </c>
      <c r="AK20" s="139"/>
    </row>
    <row r="21" spans="1:37" ht="14.25" thickTop="1" thickBot="1" x14ac:dyDescent="0.25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2" t="str">
        <f t="shared" si="10"/>
        <v/>
      </c>
      <c r="S21" s="65">
        <f t="shared" si="11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59">
        <f>IF(J21="",0,VLOOKUP(J21,MatrixWindow,3,FALSE)*IF(VLOOKUP(J21,MatrixWindow,9,FALSE)=Ja,0,1)*K21)+IF(L21="",0,VLOOKUP(L21,MatrixWindow,3,FALSE)*IF(VLOOKUP(L21,MatrixWindow,9,FALSE)=Ja,0,1)*M21)+IF(N21="",0,VLOOKUP(N21,MatrixWindow,3,FALSE)*IF(VLOOKUP(N21,MatrixWindow,9,FALSE)=Ja,0,1)*O21)+IF(P21="",0,VLOOKUP(P21,MatrixWindow,3,FALSE)*IF(VLOOKUP(P21,MatrixWindow,9,FALSE)=Ja,0,1)*Q21)</f>
        <v>0</v>
      </c>
      <c r="X21" s="60">
        <f t="shared" si="17"/>
        <v>0</v>
      </c>
      <c r="Y21" s="60">
        <f t="shared" si="4"/>
        <v>0</v>
      </c>
      <c r="Z21" s="61">
        <f t="shared" si="5"/>
        <v>0</v>
      </c>
      <c r="AA21" s="62">
        <f t="shared" si="12"/>
        <v>1</v>
      </c>
      <c r="AB21" s="63">
        <f t="shared" si="6"/>
        <v>0</v>
      </c>
      <c r="AC21" s="61">
        <f t="shared" si="7"/>
        <v>0</v>
      </c>
      <c r="AD21" s="61">
        <f t="shared" si="13"/>
        <v>1.8</v>
      </c>
      <c r="AE21" s="61">
        <f t="shared" si="8"/>
        <v>0</v>
      </c>
      <c r="AF21" s="64">
        <f t="shared" si="14"/>
        <v>0</v>
      </c>
      <c r="AG21" s="64">
        <f t="shared" si="15"/>
        <v>0</v>
      </c>
      <c r="AH21" s="65">
        <f>IF(C21="",0,IF(C21=Constants!$B$86,8.2,9))</f>
        <v>0</v>
      </c>
      <c r="AI21" s="66">
        <f t="shared" si="16"/>
        <v>0</v>
      </c>
      <c r="AJ21" s="67">
        <f t="shared" si="9"/>
        <v>0</v>
      </c>
      <c r="AK21" s="139"/>
    </row>
    <row r="22" spans="1:37" ht="14.25" thickTop="1" thickBot="1" x14ac:dyDescent="0.25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2" t="str">
        <f t="shared" si="10"/>
        <v/>
      </c>
      <c r="S22" s="65">
        <f t="shared" si="11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59">
        <f>IF(J22="",0,VLOOKUP(J22,MatrixWindow,3,FALSE)*IF(VLOOKUP(J22,MatrixWindow,9,FALSE)=Ja,0,1)*K22)+IF(L22="",0,VLOOKUP(L22,MatrixWindow,3,FALSE)*IF(VLOOKUP(L22,MatrixWindow,9,FALSE)=Ja,0,1)*M22)+IF(N22="",0,VLOOKUP(N22,MatrixWindow,3,FALSE)*IF(VLOOKUP(N22,MatrixWindow,9,FALSE)=Ja,0,1)*O22)+IF(P22="",0,VLOOKUP(P22,MatrixWindow,3,FALSE)*IF(VLOOKUP(P22,MatrixWindow,9,FALSE)=Ja,0,1)*Q22)</f>
        <v>0</v>
      </c>
      <c r="X22" s="60">
        <f t="shared" si="17"/>
        <v>0</v>
      </c>
      <c r="Y22" s="60">
        <f t="shared" si="4"/>
        <v>0</v>
      </c>
      <c r="Z22" s="61">
        <f t="shared" si="5"/>
        <v>0</v>
      </c>
      <c r="AA22" s="62">
        <f t="shared" si="12"/>
        <v>1</v>
      </c>
      <c r="AB22" s="63">
        <f t="shared" si="6"/>
        <v>0</v>
      </c>
      <c r="AC22" s="61">
        <f t="shared" si="7"/>
        <v>0</v>
      </c>
      <c r="AD22" s="61">
        <f t="shared" si="13"/>
        <v>1.8</v>
      </c>
      <c r="AE22" s="61">
        <f t="shared" si="8"/>
        <v>0</v>
      </c>
      <c r="AF22" s="64">
        <f t="shared" si="14"/>
        <v>0</v>
      </c>
      <c r="AG22" s="64">
        <f t="shared" si="15"/>
        <v>0</v>
      </c>
      <c r="AH22" s="65">
        <f>IF(C22="",0,IF(C22=Constants!$B$86,8.2,9))</f>
        <v>0</v>
      </c>
      <c r="AI22" s="66">
        <f t="shared" si="16"/>
        <v>0</v>
      </c>
      <c r="AJ22" s="67">
        <f t="shared" si="9"/>
        <v>0</v>
      </c>
      <c r="AK22" s="139"/>
    </row>
    <row r="23" spans="1:37" ht="14.25" thickTop="1" thickBot="1" x14ac:dyDescent="0.25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2" t="str">
        <f t="shared" si="10"/>
        <v/>
      </c>
      <c r="S23" s="65">
        <f t="shared" si="11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59">
        <f>IF(J23="",0,VLOOKUP(J23,MatrixWindow,3,FALSE)*IF(VLOOKUP(J23,MatrixWindow,9,FALSE)=Ja,0,1)*K23)+IF(L23="",0,VLOOKUP(L23,MatrixWindow,3,FALSE)*IF(VLOOKUP(L23,MatrixWindow,9,FALSE)=Ja,0,1)*M23)+IF(N23="",0,VLOOKUP(N23,MatrixWindow,3,FALSE)*IF(VLOOKUP(N23,MatrixWindow,9,FALSE)=Ja,0,1)*O23)+IF(P23="",0,VLOOKUP(P23,MatrixWindow,3,FALSE)*IF(VLOOKUP(P23,MatrixWindow,9,FALSE)=Ja,0,1)*Q23)</f>
        <v>0</v>
      </c>
      <c r="X23" s="60">
        <f t="shared" si="17"/>
        <v>0</v>
      </c>
      <c r="Y23" s="60">
        <f t="shared" si="4"/>
        <v>0</v>
      </c>
      <c r="Z23" s="61">
        <f t="shared" si="5"/>
        <v>0</v>
      </c>
      <c r="AA23" s="62">
        <f t="shared" si="12"/>
        <v>1</v>
      </c>
      <c r="AB23" s="63">
        <f t="shared" si="6"/>
        <v>0</v>
      </c>
      <c r="AC23" s="61">
        <f t="shared" si="7"/>
        <v>0</v>
      </c>
      <c r="AD23" s="61">
        <f t="shared" si="13"/>
        <v>1.8</v>
      </c>
      <c r="AE23" s="61">
        <f t="shared" si="8"/>
        <v>0</v>
      </c>
      <c r="AF23" s="64">
        <f t="shared" si="14"/>
        <v>0</v>
      </c>
      <c r="AG23" s="64">
        <f t="shared" si="15"/>
        <v>0</v>
      </c>
      <c r="AH23" s="65">
        <f>IF(C23="",0,IF(C23=Constants!$B$86,8.2,9))</f>
        <v>0</v>
      </c>
      <c r="AI23" s="66">
        <f t="shared" si="16"/>
        <v>0</v>
      </c>
      <c r="AJ23" s="67">
        <f t="shared" si="9"/>
        <v>0</v>
      </c>
      <c r="AK23" s="139"/>
    </row>
    <row r="24" spans="1:37" ht="14.25" thickTop="1" thickBot="1" x14ac:dyDescent="0.25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2" t="str">
        <f t="shared" si="10"/>
        <v/>
      </c>
      <c r="S24" s="65">
        <f t="shared" ref="S24:S34" si="18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59">
        <f>IF(J24="",0,VLOOKUP(J24,MatrixWindow,3,FALSE)*IF(VLOOKUP(J24,MatrixWindow,9,FALSE)=Ja,0,1)*K24)+IF(L24="",0,VLOOKUP(L24,MatrixWindow,3,FALSE)*IF(VLOOKUP(L24,MatrixWindow,9,FALSE)=Ja,0,1)*M24)+IF(N24="",0,VLOOKUP(N24,MatrixWindow,3,FALSE)*IF(VLOOKUP(N24,MatrixWindow,9,FALSE)=Ja,0,1)*O24)+IF(P24="",0,VLOOKUP(P24,MatrixWindow,3,FALSE)*IF(VLOOKUP(P24,MatrixWindow,9,FALSE)=Ja,0,1)*Q24)</f>
        <v>0</v>
      </c>
      <c r="X24" s="60">
        <f t="shared" ref="X24:X34" si="19">IF(S24=0,0,T24/S24)</f>
        <v>0</v>
      </c>
      <c r="Y24" s="60">
        <f t="shared" si="4"/>
        <v>0</v>
      </c>
      <c r="Z24" s="61">
        <f t="shared" si="5"/>
        <v>0</v>
      </c>
      <c r="AA24" s="62">
        <f t="shared" ref="AA24:AA34" si="20">IF(T24=0,1,0.7/U24)</f>
        <v>1</v>
      </c>
      <c r="AB24" s="63">
        <f t="shared" si="6"/>
        <v>0</v>
      </c>
      <c r="AC24" s="61">
        <f t="shared" si="7"/>
        <v>0</v>
      </c>
      <c r="AD24" s="61">
        <f t="shared" ref="AD24:AD34" si="21">ROUND(IF((F24-V24)&lt;2,1.8,0.8+(0.2/(F24-V24-1.8))),2)</f>
        <v>1.8</v>
      </c>
      <c r="AE24" s="61">
        <f t="shared" si="8"/>
        <v>0</v>
      </c>
      <c r="AF24" s="64">
        <f t="shared" ref="AF24:AF34" si="22">MIN(11,2*Z24*AA24*AB24*AC24*MAX(AD24,AE24))</f>
        <v>0</v>
      </c>
      <c r="AG24" s="64">
        <f t="shared" si="15"/>
        <v>0</v>
      </c>
      <c r="AH24" s="65">
        <f>IF(C24="",0,IF(C24=Constants!$B$86,8.2,9))</f>
        <v>0</v>
      </c>
      <c r="AI24" s="66">
        <f t="shared" ref="AI24:AI34" si="23">MIN(11-AG24,AH24)</f>
        <v>0</v>
      </c>
      <c r="AJ24" s="67">
        <f t="shared" si="9"/>
        <v>0</v>
      </c>
      <c r="AK24" s="139"/>
    </row>
    <row r="25" spans="1:37" ht="14.25" thickTop="1" thickBot="1" x14ac:dyDescent="0.25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2" t="str">
        <f t="shared" si="10"/>
        <v/>
      </c>
      <c r="S25" s="65">
        <f t="shared" si="18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59">
        <f>IF(J25="",0,VLOOKUP(J25,MatrixWindow,3,FALSE)*IF(VLOOKUP(J25,MatrixWindow,9,FALSE)=Ja,0,1)*K25)+IF(L25="",0,VLOOKUP(L25,MatrixWindow,3,FALSE)*IF(VLOOKUP(L25,MatrixWindow,9,FALSE)=Ja,0,1)*M25)+IF(N25="",0,VLOOKUP(N25,MatrixWindow,3,FALSE)*IF(VLOOKUP(N25,MatrixWindow,9,FALSE)=Ja,0,1)*O25)+IF(P25="",0,VLOOKUP(P25,MatrixWindow,3,FALSE)*IF(VLOOKUP(P25,MatrixWindow,9,FALSE)=Ja,0,1)*Q25)</f>
        <v>0</v>
      </c>
      <c r="X25" s="60">
        <f t="shared" si="19"/>
        <v>0</v>
      </c>
      <c r="Y25" s="60">
        <f t="shared" si="4"/>
        <v>0</v>
      </c>
      <c r="Z25" s="61">
        <f t="shared" si="5"/>
        <v>0</v>
      </c>
      <c r="AA25" s="62">
        <f t="shared" si="20"/>
        <v>1</v>
      </c>
      <c r="AB25" s="63">
        <f t="shared" si="6"/>
        <v>0</v>
      </c>
      <c r="AC25" s="61">
        <f t="shared" si="7"/>
        <v>0</v>
      </c>
      <c r="AD25" s="61">
        <f t="shared" si="21"/>
        <v>1.8</v>
      </c>
      <c r="AE25" s="61">
        <f t="shared" si="8"/>
        <v>0</v>
      </c>
      <c r="AF25" s="64">
        <f t="shared" si="22"/>
        <v>0</v>
      </c>
      <c r="AG25" s="64">
        <f t="shared" si="15"/>
        <v>0</v>
      </c>
      <c r="AH25" s="65">
        <f>IF(C25="",0,IF(C25=Constants!$B$86,8.2,9))</f>
        <v>0</v>
      </c>
      <c r="AI25" s="66">
        <f t="shared" si="23"/>
        <v>0</v>
      </c>
      <c r="AJ25" s="67">
        <f t="shared" si="9"/>
        <v>0</v>
      </c>
      <c r="AK25" s="139"/>
    </row>
    <row r="26" spans="1:37" ht="14.25" thickTop="1" thickBot="1" x14ac:dyDescent="0.25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2" t="str">
        <f t="shared" si="10"/>
        <v/>
      </c>
      <c r="S26" s="65">
        <f t="shared" si="18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59">
        <f>IF(J26="",0,VLOOKUP(J26,MatrixWindow,3,FALSE)*IF(VLOOKUP(J26,MatrixWindow,9,FALSE)=Ja,0,1)*K26)+IF(L26="",0,VLOOKUP(L26,MatrixWindow,3,FALSE)*IF(VLOOKUP(L26,MatrixWindow,9,FALSE)=Ja,0,1)*M26)+IF(N26="",0,VLOOKUP(N26,MatrixWindow,3,FALSE)*IF(VLOOKUP(N26,MatrixWindow,9,FALSE)=Ja,0,1)*O26)+IF(P26="",0,VLOOKUP(P26,MatrixWindow,3,FALSE)*IF(VLOOKUP(P26,MatrixWindow,9,FALSE)=Ja,0,1)*Q26)</f>
        <v>0</v>
      </c>
      <c r="X26" s="60">
        <f t="shared" si="19"/>
        <v>0</v>
      </c>
      <c r="Y26" s="60">
        <f t="shared" si="4"/>
        <v>0</v>
      </c>
      <c r="Z26" s="61">
        <f t="shared" si="5"/>
        <v>0</v>
      </c>
      <c r="AA26" s="62">
        <f t="shared" si="20"/>
        <v>1</v>
      </c>
      <c r="AB26" s="63">
        <f t="shared" si="6"/>
        <v>0</v>
      </c>
      <c r="AC26" s="61">
        <f t="shared" si="7"/>
        <v>0</v>
      </c>
      <c r="AD26" s="61">
        <f t="shared" si="21"/>
        <v>1.8</v>
      </c>
      <c r="AE26" s="61">
        <f t="shared" si="8"/>
        <v>0</v>
      </c>
      <c r="AF26" s="64">
        <f t="shared" si="22"/>
        <v>0</v>
      </c>
      <c r="AG26" s="64">
        <f t="shared" si="15"/>
        <v>0</v>
      </c>
      <c r="AH26" s="65">
        <f>IF(C26="",0,IF(C26=Constants!$B$86,8.2,9))</f>
        <v>0</v>
      </c>
      <c r="AI26" s="66">
        <f t="shared" si="23"/>
        <v>0</v>
      </c>
      <c r="AJ26" s="67">
        <f t="shared" si="9"/>
        <v>0</v>
      </c>
      <c r="AK26" s="139"/>
    </row>
    <row r="27" spans="1:37" ht="14.25" thickTop="1" thickBot="1" x14ac:dyDescent="0.25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2" t="str">
        <f t="shared" si="10"/>
        <v/>
      </c>
      <c r="S27" s="65">
        <f t="shared" si="18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59">
        <f>IF(J27="",0,VLOOKUP(J27,MatrixWindow,3,FALSE)*IF(VLOOKUP(J27,MatrixWindow,9,FALSE)=Ja,0,1)*K27)+IF(L27="",0,VLOOKUP(L27,MatrixWindow,3,FALSE)*IF(VLOOKUP(L27,MatrixWindow,9,FALSE)=Ja,0,1)*M27)+IF(N27="",0,VLOOKUP(N27,MatrixWindow,3,FALSE)*IF(VLOOKUP(N27,MatrixWindow,9,FALSE)=Ja,0,1)*O27)+IF(P27="",0,VLOOKUP(P27,MatrixWindow,3,FALSE)*IF(VLOOKUP(P27,MatrixWindow,9,FALSE)=Ja,0,1)*Q27)</f>
        <v>0</v>
      </c>
      <c r="X27" s="60">
        <f t="shared" si="19"/>
        <v>0</v>
      </c>
      <c r="Y27" s="60">
        <f t="shared" si="4"/>
        <v>0</v>
      </c>
      <c r="Z27" s="61">
        <f t="shared" si="5"/>
        <v>0</v>
      </c>
      <c r="AA27" s="62">
        <f t="shared" si="20"/>
        <v>1</v>
      </c>
      <c r="AB27" s="63">
        <f t="shared" si="6"/>
        <v>0</v>
      </c>
      <c r="AC27" s="61">
        <f t="shared" si="7"/>
        <v>0</v>
      </c>
      <c r="AD27" s="61">
        <f t="shared" si="21"/>
        <v>1.8</v>
      </c>
      <c r="AE27" s="61">
        <f t="shared" si="8"/>
        <v>0</v>
      </c>
      <c r="AF27" s="64">
        <f t="shared" si="22"/>
        <v>0</v>
      </c>
      <c r="AG27" s="64">
        <f t="shared" si="15"/>
        <v>0</v>
      </c>
      <c r="AH27" s="65">
        <f>IF(C27="",0,IF(C27=Constants!$B$86,8.2,9))</f>
        <v>0</v>
      </c>
      <c r="AI27" s="66">
        <f t="shared" si="23"/>
        <v>0</v>
      </c>
      <c r="AJ27" s="67">
        <f t="shared" si="9"/>
        <v>0</v>
      </c>
      <c r="AK27" s="139"/>
    </row>
    <row r="28" spans="1:37" ht="14.25" thickTop="1" thickBot="1" x14ac:dyDescent="0.25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2" t="str">
        <f t="shared" si="10"/>
        <v/>
      </c>
      <c r="S28" s="65">
        <f t="shared" si="18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59">
        <f>IF(J28="",0,VLOOKUP(J28,MatrixWindow,3,FALSE)*IF(VLOOKUP(J28,MatrixWindow,9,FALSE)=Ja,0,1)*K28)+IF(L28="",0,VLOOKUP(L28,MatrixWindow,3,FALSE)*IF(VLOOKUP(L28,MatrixWindow,9,FALSE)=Ja,0,1)*M28)+IF(N28="",0,VLOOKUP(N28,MatrixWindow,3,FALSE)*IF(VLOOKUP(N28,MatrixWindow,9,FALSE)=Ja,0,1)*O28)+IF(P28="",0,VLOOKUP(P28,MatrixWindow,3,FALSE)*IF(VLOOKUP(P28,MatrixWindow,9,FALSE)=Ja,0,1)*Q28)</f>
        <v>0</v>
      </c>
      <c r="X28" s="60">
        <f t="shared" si="19"/>
        <v>0</v>
      </c>
      <c r="Y28" s="60">
        <f t="shared" si="4"/>
        <v>0</v>
      </c>
      <c r="Z28" s="61">
        <f t="shared" si="5"/>
        <v>0</v>
      </c>
      <c r="AA28" s="62">
        <f t="shared" si="20"/>
        <v>1</v>
      </c>
      <c r="AB28" s="63">
        <f t="shared" si="6"/>
        <v>0</v>
      </c>
      <c r="AC28" s="61">
        <f t="shared" si="7"/>
        <v>0</v>
      </c>
      <c r="AD28" s="61">
        <f t="shared" si="21"/>
        <v>1.8</v>
      </c>
      <c r="AE28" s="61">
        <f t="shared" si="8"/>
        <v>0</v>
      </c>
      <c r="AF28" s="64">
        <f t="shared" si="22"/>
        <v>0</v>
      </c>
      <c r="AG28" s="64">
        <f t="shared" si="15"/>
        <v>0</v>
      </c>
      <c r="AH28" s="65">
        <f>IF(C28="",0,IF(C28=Constants!$B$86,8.2,9))</f>
        <v>0</v>
      </c>
      <c r="AI28" s="66">
        <f t="shared" si="23"/>
        <v>0</v>
      </c>
      <c r="AJ28" s="67">
        <f t="shared" si="9"/>
        <v>0</v>
      </c>
      <c r="AK28" s="139"/>
    </row>
    <row r="29" spans="1:37" ht="14.25" thickTop="1" thickBot="1" x14ac:dyDescent="0.25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2" t="str">
        <f t="shared" si="10"/>
        <v/>
      </c>
      <c r="S29" s="65">
        <f t="shared" si="18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59">
        <f>IF(J29="",0,VLOOKUP(J29,MatrixWindow,3,FALSE)*IF(VLOOKUP(J29,MatrixWindow,9,FALSE)=Ja,0,1)*K29)+IF(L29="",0,VLOOKUP(L29,MatrixWindow,3,FALSE)*IF(VLOOKUP(L29,MatrixWindow,9,FALSE)=Ja,0,1)*M29)+IF(N29="",0,VLOOKUP(N29,MatrixWindow,3,FALSE)*IF(VLOOKUP(N29,MatrixWindow,9,FALSE)=Ja,0,1)*O29)+IF(P29="",0,VLOOKUP(P29,MatrixWindow,3,FALSE)*IF(VLOOKUP(P29,MatrixWindow,9,FALSE)=Ja,0,1)*Q29)</f>
        <v>0</v>
      </c>
      <c r="X29" s="60">
        <f t="shared" si="19"/>
        <v>0</v>
      </c>
      <c r="Y29" s="60">
        <f t="shared" si="4"/>
        <v>0</v>
      </c>
      <c r="Z29" s="61">
        <f t="shared" si="5"/>
        <v>0</v>
      </c>
      <c r="AA29" s="62">
        <f t="shared" si="20"/>
        <v>1</v>
      </c>
      <c r="AB29" s="63">
        <f t="shared" si="6"/>
        <v>0</v>
      </c>
      <c r="AC29" s="61">
        <f t="shared" si="7"/>
        <v>0</v>
      </c>
      <c r="AD29" s="61">
        <f t="shared" si="21"/>
        <v>1.8</v>
      </c>
      <c r="AE29" s="61">
        <f t="shared" si="8"/>
        <v>0</v>
      </c>
      <c r="AF29" s="64">
        <f t="shared" si="22"/>
        <v>0</v>
      </c>
      <c r="AG29" s="64">
        <f t="shared" si="15"/>
        <v>0</v>
      </c>
      <c r="AH29" s="65">
        <f>IF(C29="",0,IF(C29=Constants!$B$86,8.2,9))</f>
        <v>0</v>
      </c>
      <c r="AI29" s="66">
        <f t="shared" si="23"/>
        <v>0</v>
      </c>
      <c r="AJ29" s="67">
        <f t="shared" si="9"/>
        <v>0</v>
      </c>
      <c r="AK29" s="139"/>
    </row>
    <row r="30" spans="1:37" ht="14.25" thickTop="1" thickBot="1" x14ac:dyDescent="0.25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2" t="str">
        <f t="shared" si="10"/>
        <v/>
      </c>
      <c r="S30" s="65">
        <f t="shared" si="18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59">
        <f>IF(J30="",0,VLOOKUP(J30,MatrixWindow,3,FALSE)*IF(VLOOKUP(J30,MatrixWindow,9,FALSE)=Ja,0,1)*K30)+IF(L30="",0,VLOOKUP(L30,MatrixWindow,3,FALSE)*IF(VLOOKUP(L30,MatrixWindow,9,FALSE)=Ja,0,1)*M30)+IF(N30="",0,VLOOKUP(N30,MatrixWindow,3,FALSE)*IF(VLOOKUP(N30,MatrixWindow,9,FALSE)=Ja,0,1)*O30)+IF(P30="",0,VLOOKUP(P30,MatrixWindow,3,FALSE)*IF(VLOOKUP(P30,MatrixWindow,9,FALSE)=Ja,0,1)*Q30)</f>
        <v>0</v>
      </c>
      <c r="X30" s="60">
        <f t="shared" si="19"/>
        <v>0</v>
      </c>
      <c r="Y30" s="60">
        <f t="shared" si="4"/>
        <v>0</v>
      </c>
      <c r="Z30" s="61">
        <f t="shared" si="5"/>
        <v>0</v>
      </c>
      <c r="AA30" s="62">
        <f t="shared" si="20"/>
        <v>1</v>
      </c>
      <c r="AB30" s="63">
        <f t="shared" si="6"/>
        <v>0</v>
      </c>
      <c r="AC30" s="61">
        <f t="shared" si="7"/>
        <v>0</v>
      </c>
      <c r="AD30" s="61">
        <f t="shared" si="21"/>
        <v>1.8</v>
      </c>
      <c r="AE30" s="61">
        <f t="shared" si="8"/>
        <v>0</v>
      </c>
      <c r="AF30" s="64">
        <f t="shared" si="22"/>
        <v>0</v>
      </c>
      <c r="AG30" s="64">
        <f t="shared" si="15"/>
        <v>0</v>
      </c>
      <c r="AH30" s="65">
        <f>IF(C30="",0,IF(C30=Constants!$B$86,8.2,9))</f>
        <v>0</v>
      </c>
      <c r="AI30" s="66">
        <f t="shared" si="23"/>
        <v>0</v>
      </c>
      <c r="AJ30" s="67">
        <f t="shared" si="9"/>
        <v>0</v>
      </c>
      <c r="AK30" s="139"/>
    </row>
    <row r="31" spans="1:37" ht="14.25" thickTop="1" thickBot="1" x14ac:dyDescent="0.25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2" t="str">
        <f t="shared" si="10"/>
        <v/>
      </c>
      <c r="S31" s="65">
        <f t="shared" si="18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59">
        <f>IF(J31="",0,VLOOKUP(J31,MatrixWindow,3,FALSE)*IF(VLOOKUP(J31,MatrixWindow,9,FALSE)=Ja,0,1)*K31)+IF(L31="",0,VLOOKUP(L31,MatrixWindow,3,FALSE)*IF(VLOOKUP(L31,MatrixWindow,9,FALSE)=Ja,0,1)*M31)+IF(N31="",0,VLOOKUP(N31,MatrixWindow,3,FALSE)*IF(VLOOKUP(N31,MatrixWindow,9,FALSE)=Ja,0,1)*O31)+IF(P31="",0,VLOOKUP(P31,MatrixWindow,3,FALSE)*IF(VLOOKUP(P31,MatrixWindow,9,FALSE)=Ja,0,1)*Q31)</f>
        <v>0</v>
      </c>
      <c r="X31" s="60">
        <f t="shared" si="19"/>
        <v>0</v>
      </c>
      <c r="Y31" s="60">
        <f t="shared" si="4"/>
        <v>0</v>
      </c>
      <c r="Z31" s="61">
        <f t="shared" si="5"/>
        <v>0</v>
      </c>
      <c r="AA31" s="62">
        <f t="shared" si="20"/>
        <v>1</v>
      </c>
      <c r="AB31" s="63">
        <f t="shared" si="6"/>
        <v>0</v>
      </c>
      <c r="AC31" s="61">
        <f t="shared" si="7"/>
        <v>0</v>
      </c>
      <c r="AD31" s="61">
        <f t="shared" si="21"/>
        <v>1.8</v>
      </c>
      <c r="AE31" s="61">
        <f t="shared" si="8"/>
        <v>0</v>
      </c>
      <c r="AF31" s="64">
        <f t="shared" si="22"/>
        <v>0</v>
      </c>
      <c r="AG31" s="64">
        <f t="shared" si="15"/>
        <v>0</v>
      </c>
      <c r="AH31" s="65">
        <f>IF(C31="",0,IF(C31=Constants!$B$86,8.2,9))</f>
        <v>0</v>
      </c>
      <c r="AI31" s="66">
        <f t="shared" si="23"/>
        <v>0</v>
      </c>
      <c r="AJ31" s="67">
        <f t="shared" si="9"/>
        <v>0</v>
      </c>
      <c r="AK31" s="139"/>
    </row>
    <row r="32" spans="1:37" ht="14.25" thickTop="1" thickBot="1" x14ac:dyDescent="0.25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2" t="str">
        <f t="shared" si="10"/>
        <v/>
      </c>
      <c r="S32" s="65">
        <f t="shared" si="18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59">
        <f>IF(J32="",0,VLOOKUP(J32,MatrixWindow,3,FALSE)*IF(VLOOKUP(J32,MatrixWindow,9,FALSE)=Ja,0,1)*K32)+IF(L32="",0,VLOOKUP(L32,MatrixWindow,3,FALSE)*IF(VLOOKUP(L32,MatrixWindow,9,FALSE)=Ja,0,1)*M32)+IF(N32="",0,VLOOKUP(N32,MatrixWindow,3,FALSE)*IF(VLOOKUP(N32,MatrixWindow,9,FALSE)=Ja,0,1)*O32)+IF(P32="",0,VLOOKUP(P32,MatrixWindow,3,FALSE)*IF(VLOOKUP(P32,MatrixWindow,9,FALSE)=Ja,0,1)*Q32)</f>
        <v>0</v>
      </c>
      <c r="X32" s="60">
        <f t="shared" si="19"/>
        <v>0</v>
      </c>
      <c r="Y32" s="60">
        <f t="shared" si="4"/>
        <v>0</v>
      </c>
      <c r="Z32" s="61">
        <f t="shared" si="5"/>
        <v>0</v>
      </c>
      <c r="AA32" s="62">
        <f t="shared" si="20"/>
        <v>1</v>
      </c>
      <c r="AB32" s="63">
        <f t="shared" si="6"/>
        <v>0</v>
      </c>
      <c r="AC32" s="61">
        <f t="shared" si="7"/>
        <v>0</v>
      </c>
      <c r="AD32" s="61">
        <f t="shared" si="21"/>
        <v>1.8</v>
      </c>
      <c r="AE32" s="61">
        <f t="shared" si="8"/>
        <v>0</v>
      </c>
      <c r="AF32" s="64">
        <f t="shared" si="22"/>
        <v>0</v>
      </c>
      <c r="AG32" s="64">
        <f t="shared" si="15"/>
        <v>0</v>
      </c>
      <c r="AH32" s="65">
        <f>IF(C32="",0,IF(C32=Constants!$B$86,8.2,9))</f>
        <v>0</v>
      </c>
      <c r="AI32" s="66">
        <f t="shared" si="23"/>
        <v>0</v>
      </c>
      <c r="AJ32" s="67">
        <f t="shared" si="9"/>
        <v>0</v>
      </c>
      <c r="AK32" s="139"/>
    </row>
    <row r="33" spans="1:37" ht="14.25" thickTop="1" thickBot="1" x14ac:dyDescent="0.25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2" t="str">
        <f t="shared" si="10"/>
        <v/>
      </c>
      <c r="S33" s="65">
        <f t="shared" si="18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59">
        <f>IF(J33="",0,VLOOKUP(J33,MatrixWindow,3,FALSE)*IF(VLOOKUP(J33,MatrixWindow,9,FALSE)=Ja,0,1)*K33)+IF(L33="",0,VLOOKUP(L33,MatrixWindow,3,FALSE)*IF(VLOOKUP(L33,MatrixWindow,9,FALSE)=Ja,0,1)*M33)+IF(N33="",0,VLOOKUP(N33,MatrixWindow,3,FALSE)*IF(VLOOKUP(N33,MatrixWindow,9,FALSE)=Ja,0,1)*O33)+IF(P33="",0,VLOOKUP(P33,MatrixWindow,3,FALSE)*IF(VLOOKUP(P33,MatrixWindow,9,FALSE)=Ja,0,1)*Q33)</f>
        <v>0</v>
      </c>
      <c r="X33" s="60">
        <f t="shared" si="19"/>
        <v>0</v>
      </c>
      <c r="Y33" s="60">
        <f t="shared" si="4"/>
        <v>0</v>
      </c>
      <c r="Z33" s="61">
        <f t="shared" si="5"/>
        <v>0</v>
      </c>
      <c r="AA33" s="62">
        <f t="shared" si="20"/>
        <v>1</v>
      </c>
      <c r="AB33" s="63">
        <f t="shared" si="6"/>
        <v>0</v>
      </c>
      <c r="AC33" s="61">
        <f t="shared" si="7"/>
        <v>0</v>
      </c>
      <c r="AD33" s="61">
        <f t="shared" si="21"/>
        <v>1.8</v>
      </c>
      <c r="AE33" s="61">
        <f t="shared" si="8"/>
        <v>0</v>
      </c>
      <c r="AF33" s="64">
        <f t="shared" si="22"/>
        <v>0</v>
      </c>
      <c r="AG33" s="64">
        <f t="shared" si="15"/>
        <v>0</v>
      </c>
      <c r="AH33" s="65">
        <f>IF(C33="",0,IF(C33=Constants!$B$86,8.2,9))</f>
        <v>0</v>
      </c>
      <c r="AI33" s="66">
        <f t="shared" si="23"/>
        <v>0</v>
      </c>
      <c r="AJ33" s="67">
        <f t="shared" si="9"/>
        <v>0</v>
      </c>
      <c r="AK33" s="139"/>
    </row>
    <row r="34" spans="1:37" ht="14.25" thickTop="1" thickBot="1" x14ac:dyDescent="0.25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2" t="str">
        <f t="shared" si="10"/>
        <v/>
      </c>
      <c r="S34" s="65">
        <f t="shared" si="18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59">
        <f>IF(J34="",0,VLOOKUP(J34,MatrixWindow,3,FALSE)*IF(VLOOKUP(J34,MatrixWindow,9,FALSE)=Ja,0,1)*K34)+IF(L34="",0,VLOOKUP(L34,MatrixWindow,3,FALSE)*IF(VLOOKUP(L34,MatrixWindow,9,FALSE)=Ja,0,1)*M34)+IF(N34="",0,VLOOKUP(N34,MatrixWindow,3,FALSE)*IF(VLOOKUP(N34,MatrixWindow,9,FALSE)=Ja,0,1)*O34)+IF(P34="",0,VLOOKUP(P34,MatrixWindow,3,FALSE)*IF(VLOOKUP(P34,MatrixWindow,9,FALSE)=Ja,0,1)*Q34)</f>
        <v>0</v>
      </c>
      <c r="X34" s="60">
        <f t="shared" si="19"/>
        <v>0</v>
      </c>
      <c r="Y34" s="60">
        <f t="shared" si="4"/>
        <v>0</v>
      </c>
      <c r="Z34" s="61">
        <f t="shared" si="5"/>
        <v>0</v>
      </c>
      <c r="AA34" s="62">
        <f t="shared" si="20"/>
        <v>1</v>
      </c>
      <c r="AB34" s="63">
        <f t="shared" si="6"/>
        <v>0</v>
      </c>
      <c r="AC34" s="61">
        <f t="shared" si="7"/>
        <v>0</v>
      </c>
      <c r="AD34" s="61">
        <f t="shared" si="21"/>
        <v>1.8</v>
      </c>
      <c r="AE34" s="61">
        <f t="shared" si="8"/>
        <v>0</v>
      </c>
      <c r="AF34" s="64">
        <f t="shared" si="22"/>
        <v>0</v>
      </c>
      <c r="AG34" s="64">
        <f t="shared" si="15"/>
        <v>0</v>
      </c>
      <c r="AH34" s="65">
        <f>IF(C34="",0,IF(C34=Constants!$B$86,8.2,9))</f>
        <v>0</v>
      </c>
      <c r="AI34" s="66">
        <f t="shared" si="23"/>
        <v>0</v>
      </c>
      <c r="AJ34" s="67">
        <f t="shared" si="9"/>
        <v>0</v>
      </c>
      <c r="AK34" s="139"/>
    </row>
    <row r="35" spans="1:37" s="42" customFormat="1" ht="19.5" customHeight="1" thickTop="1" x14ac:dyDescent="0.2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4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0"/>
      <c r="AI35" s="140"/>
      <c r="AJ35" s="140"/>
      <c r="AK35" s="140"/>
    </row>
    <row r="36" spans="1:37" s="43" customFormat="1" ht="21" customHeight="1" x14ac:dyDescent="0.2">
      <c r="A36" s="131"/>
      <c r="B36" s="132" t="str">
        <f>VLOOKUP(ADDRESS(ROW(),COLUMN(),4),MatrixTexteT3,2,FALSE)</f>
        <v>Risultati</v>
      </c>
      <c r="C36" s="131"/>
      <c r="D36" s="131"/>
      <c r="E36" s="131"/>
      <c r="F36" s="228" t="str">
        <f>VLOOKUP(ADDRESS(ROW(),COLUMN(),4),MatrixTexteT3,2,FALSE)</f>
        <v>Risultati di questo foglio</v>
      </c>
      <c r="G36" s="133"/>
      <c r="H36" s="131"/>
      <c r="I36" s="134"/>
      <c r="J36" s="228" t="str">
        <f>VLOOKUP(ADDRESS(ROW(),COLUMN(),4),MatrixTexteT3,2,FALSE)</f>
        <v>Riporto da altri fogli</v>
      </c>
      <c r="K36" s="133"/>
      <c r="L36" s="133"/>
      <c r="M36" s="135"/>
      <c r="N36" s="228" t="str">
        <f>VLOOKUP(ADDRESS(ROW(),COLUMN(),4),MatrixTexteT3,2,FALSE)</f>
        <v>Risultati globali</v>
      </c>
      <c r="O36" s="133"/>
      <c r="P36" s="133"/>
      <c r="Q36" s="133"/>
      <c r="R36" s="135"/>
      <c r="S36" s="50" t="s">
        <v>137</v>
      </c>
      <c r="T36" s="45"/>
      <c r="U36" s="45"/>
      <c r="V36" s="45"/>
      <c r="W36" s="45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K36" s="139"/>
    </row>
    <row r="37" spans="1:37" s="43" customFormat="1" ht="15" customHeight="1" thickBot="1" x14ac:dyDescent="0.25">
      <c r="A37" s="46"/>
      <c r="B37" s="47" t="str">
        <f>VLOOKUP(ADDRESS(ROW(),COLUMN(),4),MatrixTexteT3,2,FALSE)</f>
        <v>Descrizione</v>
      </c>
      <c r="C37" s="83"/>
      <c r="D37" s="83"/>
      <c r="E37" s="83"/>
      <c r="F37" s="290" t="str">
        <f>VLOOKUP(ADDRESS(ROW(),COLUMN(),4),MatrixTexteT3,2,FALSE)</f>
        <v>Superficie netto</v>
      </c>
      <c r="G37" s="291"/>
      <c r="H37" s="292" t="str">
        <f>VLOOKUP(ADDRESS(ROW(),COLUMN(),4),MatrixTexteT3,2,FALSE)</f>
        <v>Risultato</v>
      </c>
      <c r="I37" s="293"/>
      <c r="J37" s="290" t="str">
        <f>VLOOKUP(ADDRESS(ROW(),COLUMN(),4),MatrixTexteT3,2,FALSE)</f>
        <v>Superficie netto</v>
      </c>
      <c r="K37" s="291"/>
      <c r="L37" s="292" t="str">
        <f>VLOOKUP(ADDRESS(ROW(),COLUMN(),4),MatrixTexteT3,2,FALSE)</f>
        <v>Risultato</v>
      </c>
      <c r="M37" s="293"/>
      <c r="N37" s="294" t="str">
        <f>VLOOKUP(ADDRESS(ROW(),COLUMN(),4),MatrixTexteT3,2,FALSE)</f>
        <v>Superficie netto</v>
      </c>
      <c r="O37" s="294"/>
      <c r="P37" s="295" t="str">
        <f>VLOOKUP(ADDRESS(ROW(),COLUMN(),4),MatrixTexteT3,2,FALSE)</f>
        <v>Risultato</v>
      </c>
      <c r="Q37" s="296"/>
      <c r="R37" s="135"/>
      <c r="S37" s="50"/>
      <c r="T37" s="45"/>
      <c r="U37" s="45"/>
      <c r="V37" s="45"/>
      <c r="W37" s="45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K37" s="139"/>
    </row>
    <row r="38" spans="1:37" s="43" customFormat="1" ht="16.5" customHeight="1" thickTop="1" thickBot="1" x14ac:dyDescent="0.25">
      <c r="A38" s="84"/>
      <c r="B38" s="118" t="str">
        <f>VLOOKUP(ADDRESS(ROW(),COLUMN(),4),MatrixTexteT3,2,FALSE)&amp;TEXT(Mindesterfüllung,"0%")&amp;")"</f>
        <v>Quota d'illuminazione naturale (min.)50%)</v>
      </c>
      <c r="C38" s="85"/>
      <c r="D38" s="85"/>
      <c r="E38" s="85"/>
      <c r="F38" s="125">
        <f>S38</f>
        <v>0</v>
      </c>
      <c r="G38" s="118" t="s">
        <v>142</v>
      </c>
      <c r="H38" s="236">
        <f>AJ38</f>
        <v>0</v>
      </c>
      <c r="I38" s="127" t="s">
        <v>144</v>
      </c>
      <c r="J38" s="229"/>
      <c r="K38" s="118" t="s">
        <v>142</v>
      </c>
      <c r="L38" s="229"/>
      <c r="M38" s="127" t="s">
        <v>144</v>
      </c>
      <c r="N38" s="129">
        <f>F38+J38</f>
        <v>0</v>
      </c>
      <c r="O38" s="118" t="s">
        <v>142</v>
      </c>
      <c r="P38" s="137">
        <f>IF(F38=0,0,(F38*H38+J38*L38)/N38)</f>
        <v>0</v>
      </c>
      <c r="Q38" s="118" t="s">
        <v>144</v>
      </c>
      <c r="R38" s="127"/>
      <c r="S38" s="48">
        <f>SUMPRODUCT(S5:S34*H5:H34)</f>
        <v>0</v>
      </c>
      <c r="T38" s="45"/>
      <c r="U38" s="45"/>
      <c r="V38" s="45"/>
      <c r="W38" s="45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J38" s="49">
        <f>IF(S38=0,0,(SUMPRODUCT(S5:S34*H5:H34*AJ5:AJ34)/S38)*100)</f>
        <v>0</v>
      </c>
      <c r="AK38" s="139"/>
    </row>
    <row r="39" spans="1:37" s="43" customFormat="1" ht="16.5" customHeight="1" thickTop="1" thickBot="1" x14ac:dyDescent="0.25">
      <c r="A39" s="84"/>
      <c r="B39" s="118" t="str">
        <f>VLOOKUP(ADDRESS(ROW(),COLUMN(),4),MatrixTexteT3,2,FALSE)&amp;TEXT(MaxUFläche,"0%")&amp;")"</f>
        <v>Quota di superficie con un risultato insufficiente (max.20%)</v>
      </c>
      <c r="C39" s="85"/>
      <c r="D39" s="85"/>
      <c r="E39" s="85"/>
      <c r="F39" s="126">
        <f>S39</f>
        <v>0</v>
      </c>
      <c r="G39" s="86" t="s">
        <v>142</v>
      </c>
      <c r="H39" s="237">
        <f>IF(F38=0,0,F39/F38*100)</f>
        <v>0</v>
      </c>
      <c r="I39" s="128" t="s">
        <v>144</v>
      </c>
      <c r="J39" s="230"/>
      <c r="K39" s="86" t="s">
        <v>142</v>
      </c>
      <c r="L39" s="136"/>
      <c r="M39" s="128"/>
      <c r="N39" s="130">
        <f>F39+J39</f>
        <v>0</v>
      </c>
      <c r="O39" s="86" t="s">
        <v>142</v>
      </c>
      <c r="P39" s="138">
        <f>IF(F38=0,0,N39/N38*100)</f>
        <v>0</v>
      </c>
      <c r="Q39" s="86" t="s">
        <v>144</v>
      </c>
      <c r="R39" s="128"/>
      <c r="S39" s="48">
        <f>SUMPRODUCT((AJ5:AJ34&lt;Befriedigend)*S5:S34*H5:H34)</f>
        <v>0</v>
      </c>
      <c r="T39" s="45"/>
      <c r="U39" s="45"/>
      <c r="V39" s="45"/>
      <c r="W39" s="45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K39" s="139"/>
    </row>
    <row r="40" spans="1:37" s="43" customFormat="1" ht="25.5" customHeight="1" thickTop="1" thickBot="1" x14ac:dyDescent="0.25">
      <c r="A40" s="248"/>
      <c r="B40" s="249" t="str">
        <f>VLOOKUP(ADDRESS(ROW(),COLUMN(),4),MatrixTexteT3,2,FALSE)</f>
        <v xml:space="preserve">Le esigenze per Minergie-Eco </v>
      </c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70" t="str">
        <f>IF(AND((P38/100)&gt;=Gut,(P39/100)&lt;=MaxUFläche),Texte!$B$213,IF(AND((P38/100)&gt;=Mindesterfüllung,(P39/100)&lt;=MaxUFläche),Texte!$B$214,Texte!$B$215))</f>
        <v>non sono soddisfatte</v>
      </c>
      <c r="O40" s="270"/>
      <c r="P40" s="270"/>
      <c r="Q40" s="270"/>
      <c r="R40" s="270"/>
      <c r="S40" s="45"/>
      <c r="T40" s="45"/>
      <c r="U40" s="45"/>
      <c r="V40" s="45"/>
      <c r="W40" s="45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K40" s="139"/>
    </row>
    <row r="41" spans="1:37" s="43" customFormat="1" ht="13.5" thickTop="1" x14ac:dyDescent="0.2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39"/>
      <c r="AI41" s="139"/>
      <c r="AJ41" s="139"/>
      <c r="AK41" s="139"/>
    </row>
    <row r="42" spans="1:37" s="43" customFormat="1" x14ac:dyDescent="0.2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39"/>
      <c r="AI42" s="139"/>
      <c r="AJ42" s="139"/>
      <c r="AK42" s="139"/>
    </row>
    <row r="43" spans="1:37" s="43" customFormat="1" x14ac:dyDescent="0.2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7" s="43" customFormat="1" x14ac:dyDescent="0.2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spans="1:37" s="43" customFormat="1" x14ac:dyDescent="0.2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spans="1:37" s="43" customFormat="1" x14ac:dyDescent="0.2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spans="1:37" s="43" customFormat="1" x14ac:dyDescent="0.2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spans="1:37" s="43" customFormat="1" x14ac:dyDescent="0.2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spans="2:33" s="43" customFormat="1" x14ac:dyDescent="0.2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spans="2:33" s="43" customFormat="1" x14ac:dyDescent="0.2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spans="2:33" s="43" customFormat="1" x14ac:dyDescent="0.2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spans="2:33" s="43" customFormat="1" x14ac:dyDescent="0.2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spans="2:33" s="43" customFormat="1" x14ac:dyDescent="0.2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spans="2:33" s="43" customFormat="1" x14ac:dyDescent="0.2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spans="2:33" s="43" customFormat="1" x14ac:dyDescent="0.2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spans="2:33" s="43" customFormat="1" x14ac:dyDescent="0.2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spans="2:33" s="43" customFormat="1" x14ac:dyDescent="0.2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spans="2:33" s="43" customFormat="1" x14ac:dyDescent="0.2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spans="2:33" s="43" customFormat="1" x14ac:dyDescent="0.2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spans="2:33" s="43" customFormat="1" x14ac:dyDescent="0.2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spans="2:33" s="43" customFormat="1" x14ac:dyDescent="0.2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spans="2:33" s="43" customFormat="1" x14ac:dyDescent="0.2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 spans="2:33" s="43" customFormat="1" x14ac:dyDescent="0.2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 spans="2:33" s="43" customFormat="1" x14ac:dyDescent="0.2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spans="2:33" s="43" customFormat="1" x14ac:dyDescent="0.2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spans="2:33" s="43" customFormat="1" x14ac:dyDescent="0.2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spans="2:33" s="43" customFormat="1" x14ac:dyDescent="0.2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spans="2:33" s="43" customFormat="1" x14ac:dyDescent="0.2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spans="2:33" s="43" customFormat="1" x14ac:dyDescent="0.2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spans="2:33" s="43" customFormat="1" x14ac:dyDescent="0.2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spans="2:33" s="43" customFormat="1" x14ac:dyDescent="0.2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spans="2:33" s="43" customFormat="1" x14ac:dyDescent="0.2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spans="2:33" s="43" customFormat="1" x14ac:dyDescent="0.2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spans="2:33" s="43" customFormat="1" x14ac:dyDescent="0.2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 spans="2:33" s="43" customFormat="1" x14ac:dyDescent="0.2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 spans="2:33" s="43" customFormat="1" x14ac:dyDescent="0.2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spans="2:33" s="43" customFormat="1" x14ac:dyDescent="0.2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spans="2:33" s="43" customFormat="1" x14ac:dyDescent="0.2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spans="2:33" s="43" customFormat="1" x14ac:dyDescent="0.2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spans="2:33" s="43" customFormat="1" x14ac:dyDescent="0.2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spans="2:33" s="43" customFormat="1" x14ac:dyDescent="0.2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2:33" s="43" customFormat="1" x14ac:dyDescent="0.2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2:33" s="43" customFormat="1" x14ac:dyDescent="0.2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2:33" s="43" customFormat="1" x14ac:dyDescent="0.2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2:33" s="43" customFormat="1" x14ac:dyDescent="0.2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2:33" s="43" customFormat="1" x14ac:dyDescent="0.2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2:33" s="43" customFormat="1" x14ac:dyDescent="0.2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2:33" s="43" customFormat="1" x14ac:dyDescent="0.2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2:33" s="43" customFormat="1" x14ac:dyDescent="0.2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2:33" s="43" customFormat="1" x14ac:dyDescent="0.2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2:33" s="43" customFormat="1" x14ac:dyDescent="0.2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2:33" s="43" customFormat="1" x14ac:dyDescent="0.2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2:33" s="43" customFormat="1" x14ac:dyDescent="0.2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2:33" s="43" customFormat="1" x14ac:dyDescent="0.2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2:33" s="43" customFormat="1" x14ac:dyDescent="0.2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2:33" x14ac:dyDescent="0.2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</row>
    <row r="97" spans="2:33" x14ac:dyDescent="0.2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</row>
    <row r="98" spans="2:33" x14ac:dyDescent="0.2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</row>
    <row r="99" spans="2:33" x14ac:dyDescent="0.2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</row>
    <row r="100" spans="2:33" x14ac:dyDescent="0.2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2:33" x14ac:dyDescent="0.2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</row>
    <row r="102" spans="2:33" x14ac:dyDescent="0.2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</row>
    <row r="103" spans="2:33" x14ac:dyDescent="0.2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</row>
    <row r="104" spans="2:33" x14ac:dyDescent="0.2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</row>
    <row r="105" spans="2:33" x14ac:dyDescent="0.2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</row>
    <row r="106" spans="2:33" x14ac:dyDescent="0.2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</row>
    <row r="107" spans="2:33" x14ac:dyDescent="0.2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</row>
    <row r="108" spans="2:33" x14ac:dyDescent="0.2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</row>
    <row r="109" spans="2:33" x14ac:dyDescent="0.2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</row>
    <row r="110" spans="2:33" x14ac:dyDescent="0.2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</row>
    <row r="111" spans="2:33" x14ac:dyDescent="0.2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</row>
    <row r="112" spans="2:33" x14ac:dyDescent="0.2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</row>
    <row r="113" spans="2:33" x14ac:dyDescent="0.2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</row>
    <row r="114" spans="2:33" x14ac:dyDescent="0.2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x14ac:dyDescent="0.2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</row>
    <row r="116" spans="2:33" x14ac:dyDescent="0.2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</row>
    <row r="117" spans="2:33" x14ac:dyDescent="0.2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</row>
    <row r="118" spans="2:33" x14ac:dyDescent="0.2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</row>
    <row r="119" spans="2:33" x14ac:dyDescent="0.2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</row>
    <row r="120" spans="2:33" x14ac:dyDescent="0.2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</row>
    <row r="121" spans="2:33" x14ac:dyDescent="0.2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</row>
    <row r="122" spans="2:33" x14ac:dyDescent="0.2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</row>
    <row r="123" spans="2:33" x14ac:dyDescent="0.2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</row>
    <row r="124" spans="2:33" x14ac:dyDescent="0.2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</row>
    <row r="125" spans="2:33" x14ac:dyDescent="0.2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</row>
    <row r="126" spans="2:33" x14ac:dyDescent="0.2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</row>
    <row r="127" spans="2:33" x14ac:dyDescent="0.2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</row>
    <row r="128" spans="2:33" x14ac:dyDescent="0.2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</row>
    <row r="129" spans="2:33" x14ac:dyDescent="0.2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</row>
    <row r="130" spans="2:33" x14ac:dyDescent="0.2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</row>
    <row r="131" spans="2:33" x14ac:dyDescent="0.2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</row>
    <row r="132" spans="2:33" x14ac:dyDescent="0.2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</row>
    <row r="133" spans="2:33" x14ac:dyDescent="0.2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</row>
    <row r="134" spans="2:33" x14ac:dyDescent="0.2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</row>
    <row r="135" spans="2:33" x14ac:dyDescent="0.2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</row>
    <row r="136" spans="2:33" x14ac:dyDescent="0.2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2:33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</row>
    <row r="138" spans="2:33" x14ac:dyDescent="0.2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</row>
    <row r="139" spans="2:33" x14ac:dyDescent="0.2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</row>
    <row r="140" spans="2:33" x14ac:dyDescent="0.2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</row>
    <row r="141" spans="2:33" x14ac:dyDescent="0.2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</row>
    <row r="142" spans="2:33" x14ac:dyDescent="0.2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</row>
    <row r="143" spans="2:33" x14ac:dyDescent="0.2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</row>
    <row r="144" spans="2:33" x14ac:dyDescent="0.2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</row>
    <row r="145" spans="2:33" x14ac:dyDescent="0.2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</row>
    <row r="146" spans="2:33" x14ac:dyDescent="0.2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</row>
    <row r="147" spans="2:33" x14ac:dyDescent="0.2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</row>
    <row r="148" spans="2:33" x14ac:dyDescent="0.2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</row>
    <row r="149" spans="2:33" x14ac:dyDescent="0.2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</row>
    <row r="150" spans="2:33" x14ac:dyDescent="0.2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</row>
    <row r="151" spans="2:33" x14ac:dyDescent="0.2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</row>
    <row r="152" spans="2:33" x14ac:dyDescent="0.2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</row>
    <row r="153" spans="2:33" x14ac:dyDescent="0.2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</row>
    <row r="154" spans="2:33" x14ac:dyDescent="0.2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</row>
    <row r="155" spans="2:33" x14ac:dyDescent="0.2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</row>
    <row r="156" spans="2:33" x14ac:dyDescent="0.2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</row>
    <row r="157" spans="2:33" x14ac:dyDescent="0.2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</row>
    <row r="158" spans="2:33" x14ac:dyDescent="0.2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</row>
    <row r="159" spans="2:33" x14ac:dyDescent="0.2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</row>
    <row r="160" spans="2:33" x14ac:dyDescent="0.2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</row>
    <row r="161" spans="2:33" x14ac:dyDescent="0.2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</row>
    <row r="162" spans="2:33" x14ac:dyDescent="0.2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</row>
    <row r="163" spans="2:33" x14ac:dyDescent="0.2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</row>
    <row r="164" spans="2:33" x14ac:dyDescent="0.2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</row>
    <row r="165" spans="2:33" x14ac:dyDescent="0.2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</row>
    <row r="166" spans="2:33" x14ac:dyDescent="0.2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</row>
    <row r="167" spans="2:33" x14ac:dyDescent="0.2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</row>
    <row r="168" spans="2:33" x14ac:dyDescent="0.2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</row>
    <row r="169" spans="2:33" x14ac:dyDescent="0.2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</row>
    <row r="170" spans="2:33" x14ac:dyDescent="0.2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</row>
    <row r="171" spans="2:33" x14ac:dyDescent="0.2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</row>
    <row r="172" spans="2:33" x14ac:dyDescent="0.2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</row>
    <row r="173" spans="2:33" x14ac:dyDescent="0.2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</row>
    <row r="174" spans="2:33" x14ac:dyDescent="0.2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</row>
    <row r="175" spans="2:33" x14ac:dyDescent="0.2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</row>
    <row r="176" spans="2:33" x14ac:dyDescent="0.2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</row>
    <row r="177" spans="2:33" x14ac:dyDescent="0.2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</row>
    <row r="178" spans="2:33" x14ac:dyDescent="0.2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</row>
    <row r="179" spans="2:33" x14ac:dyDescent="0.2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</row>
    <row r="180" spans="2:33" x14ac:dyDescent="0.2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</row>
    <row r="181" spans="2:33" x14ac:dyDescent="0.2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</row>
    <row r="182" spans="2:33" x14ac:dyDescent="0.2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</row>
    <row r="183" spans="2:33" x14ac:dyDescent="0.2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</row>
    <row r="184" spans="2:33" x14ac:dyDescent="0.2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</row>
    <row r="185" spans="2:33" x14ac:dyDescent="0.2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</row>
    <row r="186" spans="2:33" x14ac:dyDescent="0.2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</row>
    <row r="187" spans="2:33" x14ac:dyDescent="0.2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</row>
    <row r="188" spans="2:33" x14ac:dyDescent="0.2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</row>
    <row r="189" spans="2:33" x14ac:dyDescent="0.2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</row>
    <row r="190" spans="2:33" x14ac:dyDescent="0.2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</row>
    <row r="191" spans="2:33" x14ac:dyDescent="0.2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</row>
    <row r="192" spans="2:33" x14ac:dyDescent="0.2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</row>
    <row r="193" spans="2:33" x14ac:dyDescent="0.2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</row>
    <row r="194" spans="2:33" x14ac:dyDescent="0.2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</row>
    <row r="195" spans="2:33" x14ac:dyDescent="0.2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</row>
    <row r="196" spans="2:33" x14ac:dyDescent="0.2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</row>
    <row r="197" spans="2:33" x14ac:dyDescent="0.2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</row>
    <row r="198" spans="2:33" x14ac:dyDescent="0.2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</row>
    <row r="199" spans="2:33" x14ac:dyDescent="0.2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</row>
    <row r="200" spans="2:33" x14ac:dyDescent="0.2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</row>
    <row r="201" spans="2:33" x14ac:dyDescent="0.2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</row>
    <row r="202" spans="2:33" x14ac:dyDescent="0.2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</row>
    <row r="203" spans="2:33" x14ac:dyDescent="0.2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</row>
    <row r="204" spans="2:33" x14ac:dyDescent="0.2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</row>
    <row r="205" spans="2:33" x14ac:dyDescent="0.2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</row>
    <row r="206" spans="2:33" x14ac:dyDescent="0.2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</row>
    <row r="207" spans="2:33" x14ac:dyDescent="0.2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</row>
    <row r="208" spans="2:33" x14ac:dyDescent="0.2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</row>
    <row r="209" spans="2:33" x14ac:dyDescent="0.2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</row>
    <row r="210" spans="2:33" x14ac:dyDescent="0.2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</row>
    <row r="211" spans="2:33" x14ac:dyDescent="0.2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</row>
    <row r="212" spans="2:33" x14ac:dyDescent="0.2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</row>
    <row r="213" spans="2:33" x14ac:dyDescent="0.2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</row>
    <row r="214" spans="2:33" x14ac:dyDescent="0.2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</row>
    <row r="215" spans="2:33" x14ac:dyDescent="0.2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</row>
    <row r="216" spans="2:33" x14ac:dyDescent="0.2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</row>
    <row r="217" spans="2:33" x14ac:dyDescent="0.2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</row>
    <row r="218" spans="2:33" x14ac:dyDescent="0.2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</row>
    <row r="219" spans="2:33" x14ac:dyDescent="0.2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</row>
    <row r="220" spans="2:33" x14ac:dyDescent="0.2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</row>
    <row r="221" spans="2:33" x14ac:dyDescent="0.2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</row>
    <row r="222" spans="2:33" x14ac:dyDescent="0.2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</row>
    <row r="223" spans="2:33" x14ac:dyDescent="0.2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</row>
    <row r="224" spans="2:33" x14ac:dyDescent="0.2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</row>
    <row r="225" spans="2:23" x14ac:dyDescent="0.2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</row>
    <row r="226" spans="2:23" x14ac:dyDescent="0.2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</row>
    <row r="227" spans="2:23" x14ac:dyDescent="0.2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</row>
    <row r="228" spans="2:23" x14ac:dyDescent="0.2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</row>
    <row r="229" spans="2:23" x14ac:dyDescent="0.2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</row>
    <row r="230" spans="2:23" x14ac:dyDescent="0.2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</row>
    <row r="231" spans="2:23" x14ac:dyDescent="0.2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</row>
    <row r="232" spans="2:23" x14ac:dyDescent="0.2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</row>
    <row r="233" spans="2:23" x14ac:dyDescent="0.2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</row>
    <row r="234" spans="2:23" x14ac:dyDescent="0.2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</row>
    <row r="235" spans="2:23" x14ac:dyDescent="0.2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</row>
    <row r="236" spans="2:23" x14ac:dyDescent="0.2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</row>
    <row r="237" spans="2:23" x14ac:dyDescent="0.2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</row>
    <row r="238" spans="2:23" x14ac:dyDescent="0.2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</row>
    <row r="239" spans="2:23" x14ac:dyDescent="0.2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</row>
    <row r="240" spans="2:23" x14ac:dyDescent="0.2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</row>
    <row r="241" spans="2:23" x14ac:dyDescent="0.2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</row>
    <row r="242" spans="2:23" x14ac:dyDescent="0.2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</row>
    <row r="243" spans="2:23" x14ac:dyDescent="0.2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</row>
    <row r="244" spans="2:23" x14ac:dyDescent="0.2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</row>
    <row r="245" spans="2:23" x14ac:dyDescent="0.2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</row>
    <row r="246" spans="2:23" x14ac:dyDescent="0.2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</row>
    <row r="247" spans="2:23" x14ac:dyDescent="0.2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</row>
    <row r="248" spans="2:23" x14ac:dyDescent="0.2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</row>
    <row r="249" spans="2:23" x14ac:dyDescent="0.2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</row>
    <row r="250" spans="2:23" x14ac:dyDescent="0.2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</row>
    <row r="251" spans="2:23" x14ac:dyDescent="0.2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</row>
    <row r="252" spans="2:23" x14ac:dyDescent="0.2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</row>
    <row r="253" spans="2:23" x14ac:dyDescent="0.2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</row>
    <row r="254" spans="2:23" x14ac:dyDescent="0.2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</row>
    <row r="255" spans="2:23" x14ac:dyDescent="0.2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</row>
    <row r="256" spans="2:23" x14ac:dyDescent="0.2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</row>
    <row r="257" spans="2:23" x14ac:dyDescent="0.2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</row>
    <row r="258" spans="2:23" x14ac:dyDescent="0.2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</row>
    <row r="259" spans="2:23" x14ac:dyDescent="0.2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</row>
    <row r="260" spans="2:23" x14ac:dyDescent="0.2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</row>
    <row r="261" spans="2:23" x14ac:dyDescent="0.2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</row>
    <row r="262" spans="2:23" x14ac:dyDescent="0.2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</row>
    <row r="263" spans="2:23" x14ac:dyDescent="0.2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</row>
    <row r="264" spans="2:23" x14ac:dyDescent="0.2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</row>
    <row r="265" spans="2:23" x14ac:dyDescent="0.2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</row>
    <row r="266" spans="2:23" x14ac:dyDescent="0.2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</row>
    <row r="267" spans="2:23" x14ac:dyDescent="0.2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</row>
    <row r="268" spans="2:23" x14ac:dyDescent="0.2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</row>
    <row r="269" spans="2:23" x14ac:dyDescent="0.2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</row>
    <row r="270" spans="2:23" x14ac:dyDescent="0.2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</row>
    <row r="271" spans="2:23" x14ac:dyDescent="0.2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</row>
    <row r="272" spans="2:23" x14ac:dyDescent="0.2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</row>
    <row r="273" spans="2:23" x14ac:dyDescent="0.2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</row>
    <row r="274" spans="2:23" x14ac:dyDescent="0.2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</row>
    <row r="275" spans="2:23" x14ac:dyDescent="0.2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</row>
    <row r="276" spans="2:23" x14ac:dyDescent="0.2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</row>
    <row r="277" spans="2:23" x14ac:dyDescent="0.2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</row>
    <row r="278" spans="2:23" x14ac:dyDescent="0.2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</row>
    <row r="279" spans="2:23" x14ac:dyDescent="0.2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</row>
    <row r="280" spans="2:23" x14ac:dyDescent="0.2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</row>
    <row r="281" spans="2:23" x14ac:dyDescent="0.2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</row>
    <row r="282" spans="2:23" x14ac:dyDescent="0.2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</row>
    <row r="283" spans="2:23" x14ac:dyDescent="0.2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</row>
    <row r="284" spans="2:23" x14ac:dyDescent="0.2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</row>
    <row r="285" spans="2:23" x14ac:dyDescent="0.2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</row>
    <row r="286" spans="2:23" x14ac:dyDescent="0.2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</row>
    <row r="287" spans="2:23" x14ac:dyDescent="0.2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</row>
    <row r="288" spans="2:23" x14ac:dyDescent="0.2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</row>
    <row r="289" spans="2:23" x14ac:dyDescent="0.2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</row>
    <row r="290" spans="2:23" x14ac:dyDescent="0.2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</row>
    <row r="291" spans="2:23" x14ac:dyDescent="0.2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</row>
    <row r="292" spans="2:23" x14ac:dyDescent="0.2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</row>
    <row r="293" spans="2:23" x14ac:dyDescent="0.2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</row>
    <row r="294" spans="2:23" x14ac:dyDescent="0.2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</row>
    <row r="295" spans="2:23" x14ac:dyDescent="0.2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</row>
    <row r="296" spans="2:23" x14ac:dyDescent="0.2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</row>
    <row r="297" spans="2:23" x14ac:dyDescent="0.2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</row>
    <row r="298" spans="2:23" x14ac:dyDescent="0.2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</row>
    <row r="299" spans="2:23" x14ac:dyDescent="0.2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</row>
    <row r="300" spans="2:23" x14ac:dyDescent="0.2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</row>
    <row r="301" spans="2:23" x14ac:dyDescent="0.2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</row>
    <row r="302" spans="2:23" x14ac:dyDescent="0.2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</row>
    <row r="303" spans="2:23" x14ac:dyDescent="0.2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</row>
    <row r="304" spans="2:23" x14ac:dyDescent="0.2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</row>
    <row r="305" spans="2:23" x14ac:dyDescent="0.2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</row>
    <row r="306" spans="2:23" x14ac:dyDescent="0.2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</row>
    <row r="307" spans="2:23" x14ac:dyDescent="0.2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</row>
    <row r="308" spans="2:23" x14ac:dyDescent="0.2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</row>
    <row r="309" spans="2:23" x14ac:dyDescent="0.2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</row>
    <row r="310" spans="2:23" x14ac:dyDescent="0.2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</row>
    <row r="311" spans="2:23" x14ac:dyDescent="0.2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</row>
    <row r="312" spans="2:23" x14ac:dyDescent="0.2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</row>
    <row r="313" spans="2:23" x14ac:dyDescent="0.2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</row>
    <row r="314" spans="2:23" x14ac:dyDescent="0.2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</row>
    <row r="315" spans="2:23" x14ac:dyDescent="0.2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</row>
    <row r="316" spans="2:23" x14ac:dyDescent="0.2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</row>
    <row r="317" spans="2:23" x14ac:dyDescent="0.2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</row>
    <row r="318" spans="2:23" x14ac:dyDescent="0.2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</row>
    <row r="319" spans="2:23" x14ac:dyDescent="0.2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</row>
    <row r="320" spans="2:23" x14ac:dyDescent="0.2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</row>
    <row r="321" spans="2:23" x14ac:dyDescent="0.2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</row>
    <row r="322" spans="2:23" x14ac:dyDescent="0.2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</row>
    <row r="323" spans="2:23" x14ac:dyDescent="0.2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</row>
    <row r="324" spans="2:23" x14ac:dyDescent="0.2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</row>
    <row r="325" spans="2:23" x14ac:dyDescent="0.2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</row>
    <row r="326" spans="2:23" x14ac:dyDescent="0.2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</row>
    <row r="327" spans="2:23" x14ac:dyDescent="0.2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</row>
    <row r="328" spans="2:23" x14ac:dyDescent="0.2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</row>
    <row r="329" spans="2:23" x14ac:dyDescent="0.2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</row>
    <row r="330" spans="2:23" x14ac:dyDescent="0.2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</row>
    <row r="331" spans="2:23" x14ac:dyDescent="0.2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</row>
    <row r="332" spans="2:23" x14ac:dyDescent="0.2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</row>
    <row r="333" spans="2:23" x14ac:dyDescent="0.2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</row>
    <row r="334" spans="2:23" x14ac:dyDescent="0.2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</row>
    <row r="335" spans="2:23" x14ac:dyDescent="0.2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</row>
    <row r="336" spans="2:23" x14ac:dyDescent="0.2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</row>
    <row r="337" spans="2:23" x14ac:dyDescent="0.2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</row>
    <row r="338" spans="2:23" x14ac:dyDescent="0.2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</row>
    <row r="339" spans="2:23" x14ac:dyDescent="0.2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</row>
    <row r="340" spans="2:23" x14ac:dyDescent="0.2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</row>
    <row r="341" spans="2:23" x14ac:dyDescent="0.2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</row>
    <row r="342" spans="2:23" x14ac:dyDescent="0.2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</row>
    <row r="343" spans="2:23" x14ac:dyDescent="0.2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</row>
    <row r="344" spans="2:23" x14ac:dyDescent="0.2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</row>
    <row r="345" spans="2:23" x14ac:dyDescent="0.2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</row>
    <row r="346" spans="2:23" x14ac:dyDescent="0.2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</row>
    <row r="347" spans="2:23" x14ac:dyDescent="0.2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</row>
    <row r="348" spans="2:23" x14ac:dyDescent="0.2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</row>
    <row r="349" spans="2:23" x14ac:dyDescent="0.2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</row>
    <row r="350" spans="2:23" x14ac:dyDescent="0.2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</row>
    <row r="351" spans="2:23" x14ac:dyDescent="0.2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</row>
    <row r="352" spans="2:23" x14ac:dyDescent="0.2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</row>
    <row r="353" spans="2:23" x14ac:dyDescent="0.2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</row>
    <row r="354" spans="2:23" x14ac:dyDescent="0.2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</row>
    <row r="355" spans="2:23" x14ac:dyDescent="0.2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</row>
    <row r="356" spans="2:23" x14ac:dyDescent="0.2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</row>
    <row r="357" spans="2:23" x14ac:dyDescent="0.2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</row>
    <row r="358" spans="2:23" x14ac:dyDescent="0.2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</row>
    <row r="359" spans="2:23" x14ac:dyDescent="0.2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</row>
    <row r="360" spans="2:23" x14ac:dyDescent="0.2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</row>
    <row r="361" spans="2:23" x14ac:dyDescent="0.2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</row>
    <row r="362" spans="2:23" x14ac:dyDescent="0.2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</row>
    <row r="363" spans="2:23" x14ac:dyDescent="0.2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</row>
    <row r="364" spans="2:23" x14ac:dyDescent="0.2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</row>
    <row r="365" spans="2:23" x14ac:dyDescent="0.2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</row>
    <row r="366" spans="2:23" x14ac:dyDescent="0.2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</row>
    <row r="367" spans="2:23" x14ac:dyDescent="0.2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</row>
    <row r="368" spans="2:23" x14ac:dyDescent="0.2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</row>
    <row r="369" spans="2:23" x14ac:dyDescent="0.2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</row>
    <row r="370" spans="2:23" x14ac:dyDescent="0.2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</row>
    <row r="371" spans="2:23" x14ac:dyDescent="0.2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</row>
    <row r="372" spans="2:23" x14ac:dyDescent="0.2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</row>
    <row r="373" spans="2:23" x14ac:dyDescent="0.2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</row>
    <row r="374" spans="2:23" x14ac:dyDescent="0.2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</row>
    <row r="375" spans="2:23" x14ac:dyDescent="0.2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</row>
    <row r="376" spans="2:23" x14ac:dyDescent="0.2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</row>
    <row r="377" spans="2:23" x14ac:dyDescent="0.2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</row>
    <row r="378" spans="2:23" x14ac:dyDescent="0.2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</row>
    <row r="379" spans="2:23" x14ac:dyDescent="0.2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</row>
    <row r="380" spans="2:23" x14ac:dyDescent="0.2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</row>
    <row r="381" spans="2:23" x14ac:dyDescent="0.2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</row>
    <row r="382" spans="2:23" x14ac:dyDescent="0.2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</row>
    <row r="383" spans="2:23" x14ac:dyDescent="0.2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</row>
    <row r="384" spans="2:23" x14ac:dyDescent="0.2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</row>
    <row r="385" spans="2:23" x14ac:dyDescent="0.2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</row>
    <row r="386" spans="2:23" x14ac:dyDescent="0.2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</row>
    <row r="387" spans="2:23" x14ac:dyDescent="0.2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</row>
    <row r="388" spans="2:23" x14ac:dyDescent="0.2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</row>
    <row r="389" spans="2:23" x14ac:dyDescent="0.2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</row>
    <row r="390" spans="2:23" x14ac:dyDescent="0.2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</row>
    <row r="391" spans="2:23" x14ac:dyDescent="0.2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</row>
    <row r="392" spans="2:23" x14ac:dyDescent="0.2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</row>
    <row r="393" spans="2:23" x14ac:dyDescent="0.2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</row>
    <row r="394" spans="2:23" x14ac:dyDescent="0.2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</row>
    <row r="395" spans="2:23" x14ac:dyDescent="0.2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</row>
    <row r="396" spans="2:23" x14ac:dyDescent="0.2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</row>
    <row r="397" spans="2:23" x14ac:dyDescent="0.2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</row>
    <row r="398" spans="2:23" x14ac:dyDescent="0.2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</row>
    <row r="399" spans="2:23" x14ac:dyDescent="0.2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</row>
    <row r="400" spans="2:23" x14ac:dyDescent="0.2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</row>
    <row r="401" spans="2:23" x14ac:dyDescent="0.2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</row>
    <row r="402" spans="2:23" x14ac:dyDescent="0.2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</row>
    <row r="403" spans="2:23" x14ac:dyDescent="0.2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</row>
    <row r="404" spans="2:23" x14ac:dyDescent="0.2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</row>
    <row r="405" spans="2:23" x14ac:dyDescent="0.2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</row>
    <row r="406" spans="2:23" x14ac:dyDescent="0.2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</row>
    <row r="407" spans="2:23" x14ac:dyDescent="0.2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</row>
    <row r="408" spans="2:23" x14ac:dyDescent="0.2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</row>
    <row r="409" spans="2:23" x14ac:dyDescent="0.2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</row>
    <row r="410" spans="2:23" x14ac:dyDescent="0.2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</row>
    <row r="411" spans="2:23" x14ac:dyDescent="0.2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</row>
    <row r="412" spans="2:23" x14ac:dyDescent="0.2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</row>
    <row r="413" spans="2:23" x14ac:dyDescent="0.2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</row>
    <row r="414" spans="2:23" x14ac:dyDescent="0.2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</row>
    <row r="415" spans="2:23" x14ac:dyDescent="0.2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</row>
    <row r="416" spans="2:23" x14ac:dyDescent="0.2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</row>
    <row r="417" spans="2:23" x14ac:dyDescent="0.2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</row>
    <row r="418" spans="2:23" x14ac:dyDescent="0.2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</row>
    <row r="419" spans="2:23" x14ac:dyDescent="0.2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</row>
    <row r="420" spans="2:23" x14ac:dyDescent="0.2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</row>
    <row r="421" spans="2:23" x14ac:dyDescent="0.2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</row>
    <row r="422" spans="2:23" x14ac:dyDescent="0.2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</row>
    <row r="423" spans="2:23" x14ac:dyDescent="0.2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</row>
    <row r="424" spans="2:23" x14ac:dyDescent="0.2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</row>
    <row r="425" spans="2:23" x14ac:dyDescent="0.2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</row>
    <row r="426" spans="2:23" x14ac:dyDescent="0.2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</row>
    <row r="427" spans="2:23" x14ac:dyDescent="0.2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</row>
    <row r="428" spans="2:23" x14ac:dyDescent="0.2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</row>
    <row r="429" spans="2:23" x14ac:dyDescent="0.2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</row>
    <row r="430" spans="2:23" x14ac:dyDescent="0.2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</row>
    <row r="431" spans="2:23" x14ac:dyDescent="0.2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</row>
    <row r="432" spans="2:23" x14ac:dyDescent="0.2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</row>
    <row r="433" spans="2:23" x14ac:dyDescent="0.2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</row>
    <row r="434" spans="2:23" x14ac:dyDescent="0.2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</row>
    <row r="435" spans="2:23" x14ac:dyDescent="0.2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</row>
    <row r="436" spans="2:23" x14ac:dyDescent="0.2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</row>
    <row r="437" spans="2:23" x14ac:dyDescent="0.2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</row>
    <row r="438" spans="2:23" x14ac:dyDescent="0.2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</row>
    <row r="439" spans="2:23" x14ac:dyDescent="0.2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</row>
    <row r="440" spans="2:23" x14ac:dyDescent="0.2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</row>
    <row r="441" spans="2:23" x14ac:dyDescent="0.2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</row>
    <row r="442" spans="2:23" x14ac:dyDescent="0.2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</row>
    <row r="443" spans="2:23" x14ac:dyDescent="0.2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</row>
    <row r="444" spans="2:23" x14ac:dyDescent="0.2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</row>
    <row r="445" spans="2:23" x14ac:dyDescent="0.2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</row>
    <row r="446" spans="2:23" x14ac:dyDescent="0.2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</row>
    <row r="447" spans="2:23" x14ac:dyDescent="0.2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</row>
    <row r="448" spans="2:23" x14ac:dyDescent="0.2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</row>
    <row r="449" spans="2:23" x14ac:dyDescent="0.2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</row>
    <row r="450" spans="2:23" x14ac:dyDescent="0.2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</row>
    <row r="451" spans="2:23" x14ac:dyDescent="0.2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</row>
    <row r="452" spans="2:23" x14ac:dyDescent="0.2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</row>
    <row r="453" spans="2:23" x14ac:dyDescent="0.2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</row>
    <row r="454" spans="2:23" x14ac:dyDescent="0.2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</row>
    <row r="455" spans="2:23" x14ac:dyDescent="0.2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</row>
    <row r="456" spans="2:23" x14ac:dyDescent="0.2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</row>
    <row r="457" spans="2:23" x14ac:dyDescent="0.2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</row>
    <row r="458" spans="2:23" x14ac:dyDescent="0.2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</row>
    <row r="459" spans="2:23" x14ac:dyDescent="0.2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</row>
    <row r="460" spans="2:23" x14ac:dyDescent="0.2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</row>
    <row r="461" spans="2:23" x14ac:dyDescent="0.2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</row>
    <row r="462" spans="2:23" x14ac:dyDescent="0.2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</row>
    <row r="463" spans="2:23" x14ac:dyDescent="0.2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</row>
    <row r="464" spans="2:23" x14ac:dyDescent="0.2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</row>
    <row r="465" spans="2:23" x14ac:dyDescent="0.2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</row>
    <row r="466" spans="2:23" x14ac:dyDescent="0.2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</row>
    <row r="467" spans="2:23" x14ac:dyDescent="0.2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</row>
    <row r="468" spans="2:23" x14ac:dyDescent="0.2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</row>
    <row r="469" spans="2:23" x14ac:dyDescent="0.2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</row>
    <row r="470" spans="2:23" x14ac:dyDescent="0.2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</row>
    <row r="471" spans="2:23" x14ac:dyDescent="0.2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</row>
    <row r="472" spans="2:23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</row>
    <row r="473" spans="2:23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</row>
    <row r="474" spans="2:23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</row>
    <row r="475" spans="2:23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</row>
    <row r="476" spans="2:23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</row>
    <row r="477" spans="2:23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</row>
    <row r="478" spans="2:23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</row>
    <row r="479" spans="2:23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</row>
    <row r="480" spans="2:23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</row>
    <row r="481" spans="2:23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</row>
    <row r="482" spans="2:23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</row>
    <row r="483" spans="2:23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</row>
    <row r="484" spans="2:23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</row>
    <row r="485" spans="2:23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</row>
    <row r="486" spans="2:23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</row>
    <row r="487" spans="2:23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</row>
    <row r="488" spans="2:23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</row>
    <row r="489" spans="2:23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</row>
    <row r="490" spans="2:23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</row>
    <row r="491" spans="2:23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</row>
    <row r="492" spans="2:23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</row>
    <row r="493" spans="2:23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</row>
    <row r="494" spans="2:23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</row>
    <row r="495" spans="2:23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</row>
    <row r="496" spans="2:23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</row>
    <row r="497" spans="2:23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</row>
    <row r="498" spans="2:23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</row>
    <row r="499" spans="2:23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</row>
    <row r="500" spans="2:23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</row>
    <row r="501" spans="2:23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</row>
    <row r="502" spans="2:23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</row>
    <row r="503" spans="2:23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</row>
    <row r="504" spans="2:23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</row>
    <row r="505" spans="2:23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</row>
    <row r="506" spans="2:23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</row>
    <row r="507" spans="2:23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</row>
    <row r="508" spans="2:23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</row>
    <row r="509" spans="2:23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</row>
    <row r="510" spans="2:23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</row>
    <row r="511" spans="2:23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</row>
    <row r="512" spans="2:23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</row>
    <row r="513" spans="2:23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</row>
    <row r="514" spans="2:23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</row>
    <row r="515" spans="2:23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</row>
    <row r="516" spans="2:23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</row>
    <row r="517" spans="2:23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</row>
    <row r="518" spans="2:23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</row>
    <row r="519" spans="2:23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</row>
    <row r="520" spans="2:23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</row>
    <row r="521" spans="2:23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</row>
    <row r="522" spans="2:23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</row>
    <row r="523" spans="2:23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</row>
    <row r="524" spans="2:23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</row>
    <row r="525" spans="2:23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</row>
    <row r="526" spans="2:23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</row>
    <row r="527" spans="2:23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</row>
    <row r="528" spans="2:23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</row>
    <row r="529" spans="2:23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</row>
    <row r="530" spans="2:23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</row>
    <row r="531" spans="2:23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</row>
    <row r="532" spans="2:23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</row>
    <row r="533" spans="2:23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</row>
    <row r="534" spans="2:23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</row>
    <row r="535" spans="2:23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</row>
    <row r="536" spans="2:23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</row>
    <row r="537" spans="2:23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</row>
    <row r="538" spans="2:23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</row>
    <row r="539" spans="2:23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</row>
    <row r="540" spans="2:23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</row>
    <row r="541" spans="2:23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</row>
    <row r="542" spans="2:23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</row>
    <row r="543" spans="2:23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</row>
    <row r="544" spans="2:23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</row>
    <row r="545" spans="2:23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</row>
    <row r="546" spans="2:23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</row>
    <row r="547" spans="2:23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</row>
    <row r="548" spans="2:23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</row>
    <row r="549" spans="2:23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</row>
    <row r="550" spans="2:23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</row>
    <row r="551" spans="2:23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</row>
    <row r="552" spans="2:23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</row>
    <row r="553" spans="2:23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</row>
    <row r="554" spans="2:23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</row>
    <row r="555" spans="2:23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</row>
    <row r="556" spans="2:23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</row>
    <row r="557" spans="2:23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</row>
    <row r="558" spans="2:23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</row>
    <row r="559" spans="2:23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</row>
    <row r="560" spans="2:23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</row>
    <row r="561" spans="2:23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</row>
    <row r="562" spans="2:23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</row>
    <row r="563" spans="2:23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</row>
    <row r="564" spans="2:23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</row>
    <row r="565" spans="2:23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</row>
    <row r="566" spans="2:23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</row>
    <row r="567" spans="2:23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</row>
    <row r="568" spans="2:23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</row>
    <row r="569" spans="2:23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</row>
    <row r="570" spans="2:23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</row>
    <row r="571" spans="2:23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</row>
    <row r="572" spans="2:23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</row>
    <row r="573" spans="2:23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</row>
    <row r="574" spans="2:23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</row>
    <row r="575" spans="2:23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</row>
    <row r="576" spans="2:23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</row>
    <row r="577" spans="2:23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</row>
    <row r="578" spans="2:23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</row>
    <row r="579" spans="2:23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</row>
    <row r="580" spans="2:23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</row>
    <row r="581" spans="2:23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</row>
    <row r="582" spans="2:23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</row>
    <row r="583" spans="2:23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</row>
    <row r="584" spans="2:23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</row>
    <row r="585" spans="2:23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</row>
    <row r="586" spans="2:23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</row>
    <row r="587" spans="2:23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</row>
    <row r="588" spans="2:23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</row>
    <row r="589" spans="2:23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</row>
    <row r="590" spans="2:23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</row>
    <row r="591" spans="2:23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</row>
    <row r="592" spans="2:23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</row>
    <row r="593" spans="2:23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</row>
    <row r="594" spans="2:23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</row>
    <row r="595" spans="2:23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</row>
    <row r="596" spans="2:23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</row>
    <row r="597" spans="2:23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</row>
    <row r="598" spans="2:23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</row>
    <row r="599" spans="2:23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</row>
    <row r="600" spans="2:23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</row>
    <row r="601" spans="2:23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</row>
    <row r="602" spans="2:23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</row>
    <row r="603" spans="2:23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</row>
    <row r="604" spans="2:23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</row>
    <row r="605" spans="2:23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</row>
    <row r="606" spans="2:23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</row>
    <row r="607" spans="2:23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</row>
    <row r="608" spans="2:23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</row>
    <row r="609" spans="2:23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</row>
    <row r="610" spans="2:23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</row>
    <row r="611" spans="2:23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</row>
    <row r="612" spans="2:23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</row>
    <row r="613" spans="2:23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</row>
    <row r="614" spans="2:23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</row>
    <row r="615" spans="2:23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</row>
    <row r="616" spans="2:23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</row>
    <row r="617" spans="2:23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</row>
    <row r="618" spans="2:23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</row>
    <row r="619" spans="2:23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</row>
    <row r="620" spans="2:23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</row>
    <row r="621" spans="2:23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</row>
    <row r="622" spans="2:23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</row>
    <row r="623" spans="2:23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</row>
    <row r="624" spans="2:23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</row>
    <row r="625" spans="2:23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</row>
    <row r="626" spans="2:23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</row>
    <row r="627" spans="2:23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</row>
    <row r="628" spans="2:23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</row>
    <row r="629" spans="2:23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</row>
    <row r="630" spans="2:23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</row>
    <row r="631" spans="2:23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</row>
    <row r="632" spans="2:23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</row>
    <row r="633" spans="2:23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</row>
    <row r="634" spans="2:23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</row>
    <row r="635" spans="2:23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</row>
    <row r="636" spans="2:23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</row>
    <row r="637" spans="2:23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</row>
    <row r="638" spans="2:23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</row>
    <row r="639" spans="2:23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</row>
    <row r="640" spans="2:23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</row>
    <row r="641" spans="2:23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</row>
    <row r="642" spans="2:23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</row>
    <row r="643" spans="2:23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</row>
    <row r="644" spans="2:23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</row>
    <row r="645" spans="2:23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</row>
    <row r="646" spans="2:23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</row>
    <row r="647" spans="2:23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</row>
    <row r="648" spans="2:23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</row>
    <row r="649" spans="2:23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</row>
    <row r="650" spans="2:23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</row>
    <row r="651" spans="2:23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</row>
    <row r="652" spans="2:23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</row>
    <row r="653" spans="2:23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</row>
    <row r="654" spans="2:23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</row>
    <row r="655" spans="2:23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</row>
    <row r="656" spans="2:23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</row>
    <row r="657" spans="2:23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</row>
    <row r="658" spans="2:23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</row>
    <row r="659" spans="2:23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</row>
    <row r="660" spans="2:23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</row>
    <row r="661" spans="2:23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</row>
    <row r="662" spans="2:23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</row>
    <row r="663" spans="2:23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</row>
    <row r="664" spans="2:23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</row>
    <row r="665" spans="2:23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</row>
    <row r="666" spans="2:23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</row>
    <row r="667" spans="2:23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</row>
    <row r="668" spans="2:23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</row>
    <row r="669" spans="2:23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</row>
    <row r="670" spans="2:23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</row>
    <row r="671" spans="2:23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</row>
    <row r="672" spans="2:23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</row>
    <row r="673" spans="2:23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</row>
    <row r="674" spans="2:23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</row>
    <row r="675" spans="2:23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</row>
    <row r="676" spans="2:23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</row>
    <row r="677" spans="2:23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</row>
    <row r="678" spans="2:23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</row>
    <row r="679" spans="2:23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</row>
    <row r="680" spans="2:23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</row>
    <row r="681" spans="2:23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</row>
    <row r="682" spans="2:23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</row>
    <row r="683" spans="2:23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</row>
    <row r="684" spans="2:23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</row>
    <row r="685" spans="2:23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</row>
    <row r="686" spans="2:23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</row>
    <row r="687" spans="2:23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</row>
    <row r="688" spans="2:23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</row>
    <row r="689" spans="2:23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</row>
    <row r="690" spans="2:23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</row>
    <row r="691" spans="2:23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</row>
    <row r="692" spans="2:23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</row>
    <row r="693" spans="2:23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</row>
    <row r="694" spans="2:23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</row>
    <row r="695" spans="2:23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</row>
    <row r="696" spans="2:23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</row>
    <row r="697" spans="2:23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</row>
    <row r="698" spans="2:23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</row>
    <row r="699" spans="2:23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</row>
    <row r="700" spans="2:23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</row>
    <row r="701" spans="2:23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</row>
    <row r="702" spans="2:23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</row>
    <row r="703" spans="2:23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</row>
    <row r="704" spans="2:23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</row>
    <row r="705" spans="2:23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</row>
    <row r="706" spans="2:23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</row>
    <row r="707" spans="2:23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</row>
    <row r="708" spans="2:23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</row>
    <row r="709" spans="2:23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</row>
    <row r="710" spans="2:23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</row>
    <row r="711" spans="2:23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</row>
    <row r="712" spans="2:23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</row>
    <row r="713" spans="2:23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</row>
    <row r="714" spans="2:23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</row>
    <row r="715" spans="2:23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</row>
    <row r="716" spans="2:23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</row>
    <row r="717" spans="2:23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</row>
    <row r="718" spans="2:23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</row>
    <row r="719" spans="2:23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</row>
    <row r="720" spans="2:23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</row>
    <row r="721" spans="2:23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</row>
    <row r="722" spans="2:23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</row>
    <row r="723" spans="2:23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</row>
    <row r="724" spans="2:23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</row>
    <row r="725" spans="2:23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</row>
    <row r="726" spans="2:23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</row>
    <row r="727" spans="2:23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</row>
    <row r="728" spans="2:23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</row>
    <row r="729" spans="2:23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</row>
    <row r="730" spans="2:23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</row>
    <row r="731" spans="2:23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</row>
    <row r="732" spans="2:23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</row>
    <row r="733" spans="2:23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</row>
    <row r="734" spans="2:23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</row>
    <row r="735" spans="2:23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</row>
    <row r="736" spans="2:23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</row>
    <row r="737" spans="2:23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</row>
    <row r="738" spans="2:23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</row>
    <row r="739" spans="2:23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</row>
    <row r="740" spans="2:23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</row>
    <row r="741" spans="2:23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</row>
    <row r="742" spans="2:23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</row>
    <row r="743" spans="2:23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</row>
    <row r="744" spans="2:23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</row>
    <row r="745" spans="2:23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</row>
    <row r="746" spans="2:23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</row>
    <row r="747" spans="2:23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</row>
    <row r="748" spans="2:23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</row>
    <row r="749" spans="2:23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</row>
    <row r="750" spans="2:23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</row>
    <row r="751" spans="2:23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</row>
    <row r="752" spans="2:23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</row>
    <row r="753" spans="2:23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</row>
    <row r="754" spans="2:23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</row>
    <row r="755" spans="2:23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</row>
    <row r="756" spans="2:23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</row>
    <row r="757" spans="2:23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</row>
    <row r="758" spans="2:23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</row>
    <row r="759" spans="2:23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</row>
    <row r="760" spans="2:23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</row>
    <row r="761" spans="2:23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</row>
    <row r="762" spans="2:23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</row>
    <row r="763" spans="2:23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</row>
    <row r="764" spans="2:23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</row>
    <row r="765" spans="2:23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</row>
    <row r="766" spans="2:23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</row>
    <row r="767" spans="2:23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</row>
    <row r="768" spans="2:23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</row>
    <row r="769" spans="2:23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</row>
    <row r="770" spans="2:23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</row>
    <row r="771" spans="2:23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</row>
    <row r="772" spans="2:23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</row>
    <row r="773" spans="2:23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</row>
    <row r="774" spans="2:23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</row>
    <row r="775" spans="2:23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</row>
    <row r="776" spans="2:23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</row>
    <row r="777" spans="2:23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</row>
    <row r="778" spans="2:23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</row>
    <row r="779" spans="2:23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</row>
    <row r="780" spans="2:23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</row>
    <row r="781" spans="2:23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</row>
    <row r="782" spans="2:23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</row>
    <row r="783" spans="2:23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</row>
    <row r="784" spans="2:23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</row>
    <row r="785" spans="2:23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</row>
    <row r="786" spans="2:23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</row>
    <row r="787" spans="2:23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</row>
    <row r="788" spans="2:23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</row>
    <row r="789" spans="2:23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</row>
    <row r="790" spans="2:23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</row>
    <row r="791" spans="2:23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</row>
    <row r="792" spans="2:23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</row>
    <row r="793" spans="2:23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</row>
    <row r="794" spans="2:23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</row>
    <row r="795" spans="2:23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</row>
    <row r="796" spans="2:23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</row>
    <row r="797" spans="2:23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</row>
    <row r="798" spans="2:23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</row>
    <row r="799" spans="2:23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</row>
    <row r="800" spans="2:23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</row>
    <row r="801" spans="2:23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</row>
    <row r="802" spans="2:23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</row>
    <row r="803" spans="2:23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</row>
    <row r="804" spans="2:23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</row>
    <row r="805" spans="2:23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</row>
    <row r="806" spans="2:23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</row>
    <row r="807" spans="2:23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</row>
    <row r="808" spans="2:23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</row>
    <row r="809" spans="2:23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</row>
    <row r="810" spans="2:23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</row>
    <row r="811" spans="2:23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</row>
    <row r="812" spans="2:23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</row>
    <row r="813" spans="2:23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</row>
    <row r="814" spans="2:23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</row>
    <row r="815" spans="2:23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</row>
    <row r="816" spans="2:23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</row>
    <row r="817" spans="2:23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</row>
    <row r="818" spans="2:23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</row>
    <row r="819" spans="2:23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</row>
    <row r="820" spans="2:23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</row>
    <row r="821" spans="2:23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</row>
    <row r="822" spans="2:23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</row>
    <row r="823" spans="2:23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</row>
    <row r="824" spans="2:23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</row>
    <row r="825" spans="2:23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</row>
    <row r="826" spans="2:23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</row>
    <row r="827" spans="2:23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</row>
    <row r="828" spans="2:23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</row>
    <row r="829" spans="2:23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</row>
    <row r="830" spans="2:23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</row>
    <row r="831" spans="2:23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</row>
    <row r="832" spans="2:23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</row>
    <row r="833" spans="2:23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</row>
    <row r="834" spans="2:23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</row>
    <row r="835" spans="2:23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</row>
    <row r="836" spans="2:23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</row>
    <row r="837" spans="2:23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</row>
    <row r="838" spans="2:23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</row>
    <row r="839" spans="2:23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</row>
    <row r="840" spans="2:23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</row>
    <row r="841" spans="2:23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</row>
    <row r="842" spans="2:23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</row>
    <row r="843" spans="2:23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</row>
    <row r="844" spans="2:23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</row>
    <row r="845" spans="2:23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</row>
    <row r="846" spans="2:23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</row>
    <row r="847" spans="2:23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</row>
    <row r="848" spans="2:23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</row>
    <row r="849" spans="2:23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</row>
    <row r="850" spans="2:23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</row>
    <row r="851" spans="2:23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</row>
    <row r="852" spans="2:23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</row>
    <row r="853" spans="2:23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</row>
    <row r="854" spans="2:23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</row>
    <row r="855" spans="2:23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</row>
    <row r="856" spans="2:23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</row>
    <row r="857" spans="2:23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</row>
    <row r="858" spans="2:23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</row>
    <row r="859" spans="2:23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</row>
    <row r="860" spans="2:23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</row>
    <row r="861" spans="2:23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</row>
    <row r="862" spans="2:23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</row>
    <row r="863" spans="2:23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</row>
    <row r="864" spans="2:23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</row>
    <row r="865" spans="2:23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</row>
    <row r="866" spans="2:23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</row>
    <row r="867" spans="2:23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</row>
    <row r="868" spans="2:23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</row>
    <row r="869" spans="2:23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</row>
    <row r="870" spans="2:23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</row>
    <row r="871" spans="2:23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</row>
    <row r="872" spans="2:23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</row>
    <row r="873" spans="2:23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</row>
    <row r="874" spans="2:23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</row>
    <row r="875" spans="2:23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</row>
    <row r="876" spans="2:23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</row>
    <row r="877" spans="2:23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</row>
    <row r="878" spans="2:23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</row>
    <row r="879" spans="2:23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</row>
    <row r="880" spans="2:23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</row>
    <row r="881" spans="2:23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</row>
    <row r="882" spans="2:23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</row>
    <row r="883" spans="2:23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</row>
    <row r="884" spans="2:23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</row>
    <row r="885" spans="2:23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</row>
    <row r="886" spans="2:23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</row>
    <row r="887" spans="2:23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</row>
    <row r="888" spans="2:23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</row>
    <row r="889" spans="2:23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</row>
    <row r="890" spans="2:23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</row>
    <row r="891" spans="2:23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</row>
    <row r="892" spans="2:23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</row>
    <row r="893" spans="2:23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</row>
    <row r="894" spans="2:23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</row>
    <row r="895" spans="2:23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</row>
    <row r="896" spans="2:23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</row>
    <row r="897" spans="2:23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</row>
    <row r="898" spans="2:23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</row>
    <row r="899" spans="2:23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</row>
    <row r="900" spans="2:23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</row>
    <row r="901" spans="2:23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</row>
    <row r="902" spans="2:23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</row>
    <row r="903" spans="2:23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</row>
    <row r="904" spans="2:23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</row>
    <row r="905" spans="2:23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</row>
    <row r="906" spans="2:23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</row>
    <row r="907" spans="2:23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</row>
    <row r="908" spans="2:23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</row>
    <row r="909" spans="2:23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</row>
    <row r="910" spans="2:23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</row>
    <row r="911" spans="2:23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</row>
    <row r="912" spans="2:23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</row>
    <row r="913" spans="2:23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</row>
    <row r="914" spans="2:23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</row>
    <row r="915" spans="2:23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</row>
    <row r="916" spans="2:23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</row>
    <row r="917" spans="2:23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</row>
    <row r="918" spans="2:23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</row>
    <row r="919" spans="2:23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</row>
    <row r="920" spans="2:23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</row>
    <row r="921" spans="2:23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</row>
    <row r="922" spans="2:23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</row>
    <row r="923" spans="2:23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</row>
    <row r="924" spans="2:23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</row>
    <row r="925" spans="2:23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</row>
    <row r="926" spans="2:23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</row>
    <row r="927" spans="2:23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</row>
    <row r="928" spans="2:23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</row>
    <row r="929" spans="2:23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</row>
    <row r="930" spans="2:23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</row>
    <row r="931" spans="2:23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</row>
    <row r="932" spans="2:23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</row>
    <row r="933" spans="2:23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</row>
    <row r="934" spans="2:23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</row>
    <row r="935" spans="2:23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</row>
    <row r="936" spans="2:23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</row>
    <row r="937" spans="2:23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</row>
    <row r="938" spans="2:23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</row>
    <row r="939" spans="2:23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</row>
    <row r="940" spans="2:23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</row>
    <row r="941" spans="2:23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</row>
    <row r="942" spans="2:23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</row>
    <row r="943" spans="2:23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</row>
    <row r="944" spans="2:23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</row>
    <row r="945" spans="2:23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</row>
    <row r="946" spans="2:23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</row>
    <row r="947" spans="2:23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</row>
    <row r="948" spans="2:23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</row>
    <row r="949" spans="2:23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</row>
    <row r="950" spans="2:23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</row>
    <row r="951" spans="2:23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</row>
    <row r="952" spans="2:23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</row>
    <row r="953" spans="2:23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</row>
    <row r="954" spans="2:23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</row>
    <row r="955" spans="2:23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</row>
    <row r="956" spans="2:23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</row>
    <row r="957" spans="2:23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</row>
    <row r="958" spans="2:23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</row>
    <row r="959" spans="2:23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</row>
    <row r="960" spans="2:23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</row>
    <row r="961" spans="2:23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</row>
    <row r="962" spans="2:23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</row>
    <row r="963" spans="2:23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</row>
    <row r="964" spans="2:23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</row>
    <row r="965" spans="2:23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</row>
    <row r="966" spans="2:23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</row>
    <row r="967" spans="2:23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</row>
    <row r="968" spans="2:23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</row>
    <row r="969" spans="2:23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</row>
    <row r="970" spans="2:23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</row>
    <row r="971" spans="2:23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</row>
    <row r="972" spans="2:23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</row>
    <row r="973" spans="2:23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</row>
    <row r="974" spans="2:23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</row>
    <row r="975" spans="2:23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</row>
    <row r="976" spans="2:23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</row>
    <row r="977" spans="2:23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</row>
    <row r="978" spans="2:23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</row>
    <row r="979" spans="2:23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</row>
    <row r="980" spans="2:23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</row>
    <row r="981" spans="2:23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</row>
    <row r="982" spans="2:23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</row>
    <row r="983" spans="2:23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</row>
    <row r="984" spans="2:23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</row>
    <row r="985" spans="2:23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</row>
    <row r="986" spans="2:23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</row>
    <row r="987" spans="2:23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</row>
    <row r="988" spans="2:23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</row>
    <row r="989" spans="2:23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</row>
    <row r="990" spans="2:23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</row>
    <row r="991" spans="2:23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</row>
    <row r="992" spans="2:23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</row>
    <row r="993" spans="2:23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</row>
    <row r="994" spans="2:23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</row>
    <row r="995" spans="2:23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</row>
    <row r="996" spans="2:23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</row>
    <row r="997" spans="2:23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</row>
    <row r="998" spans="2:23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</row>
    <row r="999" spans="2:23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</row>
    <row r="1000" spans="2:23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</row>
    <row r="1001" spans="2:23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</row>
    <row r="1002" spans="2:23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</row>
    <row r="1003" spans="2:23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</row>
    <row r="1004" spans="2:23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</row>
    <row r="1005" spans="2:23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</row>
    <row r="1006" spans="2:23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</row>
    <row r="1007" spans="2:23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</row>
    <row r="1008" spans="2:23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</row>
    <row r="1009" spans="2:23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</row>
    <row r="1010" spans="2:23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</row>
    <row r="1011" spans="2:23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</row>
    <row r="1012" spans="2:23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</row>
    <row r="1013" spans="2:23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</row>
    <row r="1014" spans="2:23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</row>
    <row r="1015" spans="2:23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</row>
    <row r="1016" spans="2:23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</row>
    <row r="1017" spans="2:23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</row>
    <row r="1018" spans="2:23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</row>
    <row r="1019" spans="2:23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</row>
    <row r="1020" spans="2:23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</row>
    <row r="1021" spans="2:23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</row>
    <row r="1022" spans="2:23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</row>
    <row r="1023" spans="2:23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</row>
    <row r="1024" spans="2:23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</row>
    <row r="1025" spans="2:23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</row>
    <row r="1026" spans="2:23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</row>
    <row r="1027" spans="2:23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</row>
    <row r="1028" spans="2:23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</row>
    <row r="1029" spans="2:23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</row>
    <row r="1030" spans="2:23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</row>
    <row r="1031" spans="2:23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</row>
    <row r="1032" spans="2:23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</row>
    <row r="1033" spans="2:23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</row>
    <row r="1034" spans="2:23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</row>
    <row r="1035" spans="2:23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</row>
    <row r="1036" spans="2:23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</row>
    <row r="1037" spans="2:23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</row>
    <row r="1038" spans="2:23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</row>
    <row r="1039" spans="2:23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</row>
    <row r="1040" spans="2:23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</row>
    <row r="1041" spans="2:23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</row>
    <row r="1042" spans="2:23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</row>
    <row r="1043" spans="2:23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</row>
    <row r="1044" spans="2:23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</row>
    <row r="1045" spans="2:23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</row>
    <row r="1046" spans="2:23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</row>
    <row r="1047" spans="2:23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</row>
    <row r="1048" spans="2:23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</row>
    <row r="1049" spans="2:23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</row>
    <row r="1050" spans="2:23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</row>
    <row r="1051" spans="2:23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</row>
    <row r="1052" spans="2:23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</row>
    <row r="1053" spans="2:23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</row>
    <row r="1054" spans="2:23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</row>
    <row r="1055" spans="2:23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</row>
    <row r="1056" spans="2:23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</row>
    <row r="1057" spans="2:23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</row>
    <row r="1058" spans="2:23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</row>
    <row r="1059" spans="2:23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</row>
    <row r="1060" spans="2:23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</row>
    <row r="1061" spans="2:23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</row>
    <row r="1062" spans="2:23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</row>
    <row r="1063" spans="2:23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</row>
    <row r="1064" spans="2:23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</row>
    <row r="1065" spans="2:23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</row>
    <row r="1066" spans="2:23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</row>
    <row r="1067" spans="2:23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</row>
    <row r="1068" spans="2:23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</row>
    <row r="1069" spans="2:23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</row>
    <row r="1070" spans="2:23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</row>
    <row r="1071" spans="2:23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</row>
    <row r="1072" spans="2:23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</row>
    <row r="1073" spans="2:23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</row>
    <row r="1074" spans="2:23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</row>
    <row r="1075" spans="2:23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</row>
    <row r="1076" spans="2:23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</row>
    <row r="1077" spans="2:23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</row>
    <row r="1078" spans="2:23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</row>
    <row r="1079" spans="2:23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</row>
    <row r="1080" spans="2:23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</row>
    <row r="1081" spans="2:23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</row>
    <row r="1082" spans="2:23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</row>
    <row r="1083" spans="2:23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</row>
    <row r="1084" spans="2:23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</row>
    <row r="1085" spans="2:23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</row>
    <row r="1086" spans="2:23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</row>
    <row r="1087" spans="2:23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</row>
    <row r="1088" spans="2:23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</row>
    <row r="1089" spans="2:23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</row>
    <row r="1090" spans="2:23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</row>
    <row r="1091" spans="2:23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</row>
    <row r="1092" spans="2:23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</row>
    <row r="1093" spans="2:23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</row>
    <row r="1094" spans="2:23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</row>
    <row r="1095" spans="2:23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</row>
    <row r="1096" spans="2:23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</row>
    <row r="1097" spans="2:23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</row>
    <row r="1098" spans="2:23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</row>
    <row r="1099" spans="2:23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</row>
    <row r="1100" spans="2:23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</row>
    <row r="1101" spans="2:23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</row>
    <row r="1102" spans="2:23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</row>
    <row r="1103" spans="2:23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</row>
    <row r="1104" spans="2:23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</row>
    <row r="1105" spans="2:23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</row>
    <row r="1106" spans="2:23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</row>
    <row r="1107" spans="2:23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</row>
    <row r="1108" spans="2:23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</row>
    <row r="1109" spans="2:23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</row>
    <row r="1110" spans="2:23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</row>
    <row r="1111" spans="2:23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</row>
    <row r="1112" spans="2:23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</row>
    <row r="1113" spans="2:23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</row>
    <row r="1114" spans="2:23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</row>
    <row r="1115" spans="2:23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</row>
    <row r="1116" spans="2:23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</row>
    <row r="1117" spans="2:23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</row>
    <row r="1118" spans="2:23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</row>
    <row r="1119" spans="2:23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</row>
    <row r="1120" spans="2:23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</row>
    <row r="1121" spans="2:23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</row>
    <row r="1122" spans="2:23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</row>
    <row r="1123" spans="2:23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</row>
    <row r="1124" spans="2:23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</row>
    <row r="1125" spans="2:23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</row>
    <row r="1126" spans="2:23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</row>
    <row r="1127" spans="2:23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</row>
    <row r="1128" spans="2:23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</row>
    <row r="1129" spans="2:23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</row>
    <row r="1130" spans="2:23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</row>
    <row r="1131" spans="2:23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</row>
    <row r="1132" spans="2:23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</row>
    <row r="1133" spans="2:23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</row>
    <row r="1134" spans="2:23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</row>
    <row r="1135" spans="2:23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</row>
    <row r="1136" spans="2:23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</row>
    <row r="1137" spans="2:23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</row>
    <row r="1138" spans="2:23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</row>
    <row r="1139" spans="2:23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</row>
    <row r="1140" spans="2:23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</row>
    <row r="1141" spans="2:23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</row>
    <row r="1142" spans="2:23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</row>
    <row r="1143" spans="2:23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</row>
    <row r="1144" spans="2:23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</row>
    <row r="1145" spans="2:23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</row>
    <row r="1146" spans="2:23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</row>
    <row r="1147" spans="2:23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</row>
    <row r="1148" spans="2:23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</row>
    <row r="1149" spans="2:23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</row>
    <row r="1150" spans="2:23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</row>
    <row r="1151" spans="2:23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</row>
    <row r="1152" spans="2:23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</row>
    <row r="1153" spans="2:23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</row>
    <row r="1154" spans="2:23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</row>
    <row r="1155" spans="2:23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</row>
    <row r="1156" spans="2:23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</row>
    <row r="1157" spans="2:23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</row>
    <row r="1158" spans="2:23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</row>
    <row r="1159" spans="2:23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</row>
    <row r="1160" spans="2:23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</row>
    <row r="1161" spans="2:23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</row>
    <row r="1162" spans="2:23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</row>
    <row r="1163" spans="2:23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</row>
    <row r="1164" spans="2:23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</row>
    <row r="1165" spans="2:23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</row>
    <row r="1166" spans="2:23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</row>
    <row r="1167" spans="2:23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</row>
    <row r="1168" spans="2:23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</row>
    <row r="1169" spans="2:23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</row>
    <row r="1170" spans="2:23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</row>
    <row r="1171" spans="2:23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</row>
    <row r="1172" spans="2:23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</row>
    <row r="1173" spans="2:23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</row>
    <row r="1174" spans="2:23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</row>
    <row r="1175" spans="2:23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</row>
    <row r="1176" spans="2:23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</row>
    <row r="1177" spans="2:23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</row>
    <row r="1178" spans="2:23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</row>
    <row r="1179" spans="2:23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</row>
    <row r="1180" spans="2:23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</row>
    <row r="1181" spans="2:23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</row>
    <row r="1182" spans="2:23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</row>
    <row r="1183" spans="2:23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</row>
    <row r="1184" spans="2:23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</row>
    <row r="1185" spans="2:23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</row>
    <row r="1186" spans="2:23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</row>
    <row r="1187" spans="2:23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</row>
    <row r="1188" spans="2:23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</row>
    <row r="1189" spans="2:23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</row>
    <row r="1190" spans="2:23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</row>
    <row r="1191" spans="2:23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</row>
    <row r="1192" spans="2:23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</row>
    <row r="1193" spans="2:23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</row>
    <row r="1194" spans="2:23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</row>
    <row r="1195" spans="2:23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</row>
    <row r="1196" spans="2:23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</row>
    <row r="1197" spans="2:23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</row>
    <row r="1198" spans="2:23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</row>
    <row r="1199" spans="2:23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</row>
    <row r="1200" spans="2:23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</row>
    <row r="1201" spans="2:23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</row>
    <row r="1202" spans="2:23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</row>
    <row r="1203" spans="2:23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</row>
    <row r="1204" spans="2:23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</row>
    <row r="1205" spans="2:23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</row>
    <row r="1206" spans="2:23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</row>
    <row r="1207" spans="2:23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</row>
    <row r="1208" spans="2:23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</row>
    <row r="1209" spans="2:23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</row>
    <row r="1210" spans="2:23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</row>
    <row r="1211" spans="2:23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</row>
    <row r="1212" spans="2:23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</row>
    <row r="1213" spans="2:23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</row>
    <row r="1214" spans="2:23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</row>
    <row r="1215" spans="2:23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</row>
    <row r="1216" spans="2:23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</row>
    <row r="1217" spans="2:23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</row>
    <row r="1218" spans="2:23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</row>
    <row r="1219" spans="2:23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</row>
    <row r="1220" spans="2:23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</row>
    <row r="1221" spans="2:23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</row>
    <row r="1222" spans="2:23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</row>
    <row r="1223" spans="2:23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</row>
    <row r="1224" spans="2:23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</row>
    <row r="1225" spans="2:23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</row>
    <row r="1226" spans="2:23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</row>
    <row r="1227" spans="2:23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</row>
    <row r="1228" spans="2:23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</row>
    <row r="1229" spans="2:23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</row>
    <row r="1230" spans="2:23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</row>
    <row r="1231" spans="2:23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</row>
    <row r="1232" spans="2:23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</row>
    <row r="1233" spans="2:23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</row>
    <row r="1234" spans="2:23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</row>
    <row r="1235" spans="2:23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</row>
    <row r="1236" spans="2:23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</row>
    <row r="1237" spans="2:23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</row>
    <row r="1238" spans="2:23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</row>
    <row r="1239" spans="2:23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</row>
    <row r="1240" spans="2:23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</row>
    <row r="1241" spans="2:23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</row>
    <row r="1242" spans="2:23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</row>
    <row r="1243" spans="2:23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</row>
    <row r="1244" spans="2:23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</row>
    <row r="1245" spans="2:23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</row>
    <row r="1246" spans="2:23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</row>
    <row r="1247" spans="2:23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</row>
    <row r="1248" spans="2:23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</row>
    <row r="1249" spans="2:23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</row>
    <row r="1250" spans="2:23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</row>
    <row r="1251" spans="2:23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</row>
    <row r="1252" spans="2:23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</row>
    <row r="1253" spans="2:23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</row>
    <row r="1254" spans="2:23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</row>
    <row r="1255" spans="2:23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</row>
    <row r="1256" spans="2:23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</row>
    <row r="1257" spans="2:23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</row>
    <row r="1258" spans="2:23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</row>
    <row r="1259" spans="2:23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</row>
    <row r="1260" spans="2:23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</row>
    <row r="1261" spans="2:23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</row>
    <row r="1262" spans="2:23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</row>
    <row r="1263" spans="2:23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</row>
    <row r="1264" spans="2:23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</row>
    <row r="1265" spans="2:23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</row>
    <row r="1266" spans="2:23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</row>
    <row r="1267" spans="2:23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</row>
    <row r="1268" spans="2:23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</row>
    <row r="1269" spans="2:23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</row>
    <row r="1270" spans="2:23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</row>
    <row r="1271" spans="2:23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</row>
    <row r="1272" spans="2:23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</row>
    <row r="1273" spans="2:23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</row>
    <row r="1274" spans="2:23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</row>
    <row r="1275" spans="2:23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</row>
    <row r="1276" spans="2:23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</row>
    <row r="1277" spans="2:23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</row>
    <row r="1278" spans="2:23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</row>
    <row r="1279" spans="2:23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</row>
    <row r="1280" spans="2:23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</row>
    <row r="1281" spans="2:23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</row>
    <row r="1282" spans="2:23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</row>
    <row r="1283" spans="2:23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</row>
    <row r="1284" spans="2:23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</row>
    <row r="1285" spans="2:23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</row>
    <row r="1286" spans="2:23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</row>
    <row r="1287" spans="2:23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</row>
    <row r="1288" spans="2:23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</row>
    <row r="1289" spans="2:23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</row>
    <row r="1290" spans="2:23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</row>
    <row r="1291" spans="2:23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</row>
    <row r="1292" spans="2:23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</row>
    <row r="1293" spans="2:23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</row>
    <row r="1294" spans="2:23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</row>
    <row r="1295" spans="2:23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</row>
    <row r="1296" spans="2:23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</row>
    <row r="1297" spans="2:23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</row>
    <row r="1298" spans="2:23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</row>
    <row r="1299" spans="2:23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</row>
    <row r="1300" spans="2:23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</row>
    <row r="1301" spans="2:23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</row>
    <row r="1302" spans="2:23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</row>
    <row r="1303" spans="2:23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</row>
    <row r="1304" spans="2:23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</row>
    <row r="1305" spans="2:23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</row>
    <row r="1306" spans="2:23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</row>
    <row r="1307" spans="2:23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</row>
    <row r="1308" spans="2:23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</row>
    <row r="1309" spans="2:23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</row>
    <row r="1310" spans="2:23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</row>
    <row r="1311" spans="2:23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</row>
    <row r="1312" spans="2:23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</row>
    <row r="1313" spans="2:23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</row>
    <row r="1314" spans="2:23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</row>
    <row r="1315" spans="2:23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</row>
    <row r="1316" spans="2:23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</row>
    <row r="1317" spans="2:23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</row>
    <row r="1318" spans="2:23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</row>
    <row r="1319" spans="2:23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</row>
    <row r="1320" spans="2:23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</row>
    <row r="1321" spans="2:23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</row>
    <row r="1322" spans="2:23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</row>
    <row r="1323" spans="2:23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</row>
    <row r="1324" spans="2:23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</row>
    <row r="1325" spans="2:23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</row>
    <row r="1326" spans="2:23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</row>
    <row r="1327" spans="2:23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</row>
    <row r="1328" spans="2:23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</row>
    <row r="1329" spans="2:23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</row>
    <row r="1330" spans="2:23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</row>
    <row r="1331" spans="2:23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</row>
    <row r="1332" spans="2:23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</row>
    <row r="1333" spans="2:23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</row>
    <row r="1334" spans="2:23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</row>
    <row r="1335" spans="2:23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</row>
    <row r="1336" spans="2:23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</row>
    <row r="1337" spans="2:23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</row>
    <row r="1338" spans="2:23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</row>
    <row r="1339" spans="2:23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</row>
    <row r="1340" spans="2:23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</row>
    <row r="1341" spans="2:23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</row>
    <row r="1342" spans="2:23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</row>
    <row r="1343" spans="2:23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</row>
    <row r="1344" spans="2:23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</row>
    <row r="1345" spans="2:23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</row>
    <row r="1346" spans="2:23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</row>
    <row r="1347" spans="2:23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</row>
    <row r="1348" spans="2:23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</row>
    <row r="1349" spans="2:23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</row>
    <row r="1350" spans="2:23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</row>
    <row r="1351" spans="2:23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</row>
    <row r="1352" spans="2:23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</row>
    <row r="1353" spans="2:23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</row>
    <row r="1354" spans="2:23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</row>
    <row r="1355" spans="2:23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</row>
    <row r="1356" spans="2:23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</row>
    <row r="1357" spans="2:23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</row>
    <row r="1358" spans="2:23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</row>
    <row r="1359" spans="2:23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</row>
    <row r="1360" spans="2:23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</row>
    <row r="1361" spans="2:23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</row>
    <row r="1362" spans="2:23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</row>
    <row r="1363" spans="2:23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</row>
    <row r="1364" spans="2:23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</row>
    <row r="1365" spans="2:23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</row>
    <row r="1366" spans="2:23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</row>
    <row r="1367" spans="2:23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</row>
    <row r="1368" spans="2:23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</row>
    <row r="1369" spans="2:23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</row>
    <row r="1370" spans="2:23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</row>
    <row r="1371" spans="2:23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</row>
    <row r="1372" spans="2:23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</row>
    <row r="1373" spans="2:23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</row>
    <row r="1374" spans="2:23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</row>
    <row r="1375" spans="2:23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</row>
    <row r="1376" spans="2:23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</row>
    <row r="1377" spans="2:23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</row>
    <row r="1378" spans="2:23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</row>
    <row r="1379" spans="2:23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</row>
    <row r="1380" spans="2:23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</row>
    <row r="1381" spans="2:23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</row>
    <row r="1382" spans="2:23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</row>
    <row r="1383" spans="2:23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</row>
    <row r="1384" spans="2:23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</row>
    <row r="1385" spans="2:23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</row>
    <row r="1386" spans="2:23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</row>
    <row r="1387" spans="2:23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</row>
    <row r="1388" spans="2:23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</row>
    <row r="1389" spans="2:23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</row>
    <row r="1390" spans="2:23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</row>
    <row r="1391" spans="2:23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</row>
    <row r="1392" spans="2:23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</row>
    <row r="1393" spans="2:23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</row>
    <row r="1394" spans="2:23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</row>
    <row r="1395" spans="2:23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</row>
    <row r="1396" spans="2:23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</row>
    <row r="1397" spans="2:23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</row>
    <row r="1398" spans="2:23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</row>
    <row r="1399" spans="2:23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</row>
    <row r="1400" spans="2:23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</row>
    <row r="1401" spans="2:23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</row>
    <row r="1402" spans="2:23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</row>
    <row r="1403" spans="2:23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</row>
    <row r="1404" spans="2:23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</row>
    <row r="1405" spans="2:23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</row>
    <row r="1406" spans="2:23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</row>
    <row r="1407" spans="2:23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</row>
    <row r="1408" spans="2:23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</row>
    <row r="1409" spans="2:23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</row>
    <row r="1410" spans="2:23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</row>
    <row r="1411" spans="2:23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</row>
    <row r="1412" spans="2:23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</row>
    <row r="1413" spans="2:23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</row>
    <row r="1414" spans="2:23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</row>
    <row r="1415" spans="2:23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</row>
    <row r="1416" spans="2:23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</row>
    <row r="1417" spans="2:23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</row>
    <row r="1418" spans="2:23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</row>
    <row r="1419" spans="2:23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</row>
    <row r="1420" spans="2:23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</row>
    <row r="1421" spans="2:23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</row>
    <row r="1422" spans="2:23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</row>
    <row r="1423" spans="2:23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</row>
    <row r="1424" spans="2:23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</row>
    <row r="1425" spans="2:23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</row>
    <row r="1426" spans="2:23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</row>
    <row r="1427" spans="2:23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</row>
    <row r="1428" spans="2:23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</row>
    <row r="1429" spans="2:23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</row>
    <row r="1430" spans="2:23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</row>
    <row r="1431" spans="2:23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</row>
    <row r="1432" spans="2:23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</row>
    <row r="1433" spans="2:23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</row>
    <row r="1434" spans="2:23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</row>
    <row r="1435" spans="2:23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</row>
    <row r="1436" spans="2:23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</row>
    <row r="1437" spans="2:23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</row>
    <row r="1438" spans="2:23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</row>
    <row r="1439" spans="2:23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</row>
    <row r="1440" spans="2:23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</row>
    <row r="1441" spans="2:23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</row>
    <row r="1442" spans="2:23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</row>
    <row r="1443" spans="2:23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</row>
    <row r="1444" spans="2:23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</row>
    <row r="1445" spans="2:23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</row>
    <row r="1446" spans="2:23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</row>
    <row r="1447" spans="2:23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</row>
    <row r="1448" spans="2:23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</row>
    <row r="1449" spans="2:23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</row>
    <row r="1450" spans="2:23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</row>
    <row r="1451" spans="2:23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</row>
    <row r="1452" spans="2:23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</row>
    <row r="1453" spans="2:23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</row>
    <row r="1454" spans="2:23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</row>
    <row r="1455" spans="2:23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</row>
    <row r="1456" spans="2:23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</row>
    <row r="1457" spans="2:23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</row>
    <row r="1458" spans="2:23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</row>
    <row r="1459" spans="2:23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</row>
    <row r="1460" spans="2:23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</row>
    <row r="1461" spans="2:23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</row>
    <row r="1462" spans="2:23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</row>
    <row r="1463" spans="2:23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</row>
    <row r="1464" spans="2:23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</row>
    <row r="1465" spans="2:23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</row>
    <row r="1466" spans="2:23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</row>
    <row r="1467" spans="2:23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</row>
    <row r="1468" spans="2:23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</row>
    <row r="1469" spans="2:23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</row>
    <row r="1470" spans="2:23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</row>
    <row r="1471" spans="2:23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</row>
    <row r="1472" spans="2:23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</row>
    <row r="1473" spans="2:23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</row>
    <row r="1474" spans="2:23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</row>
    <row r="1475" spans="2:23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</row>
    <row r="1476" spans="2:23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</row>
    <row r="1477" spans="2:23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</row>
    <row r="1478" spans="2:23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</row>
    <row r="1479" spans="2:23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</row>
    <row r="1480" spans="2:23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</row>
    <row r="1481" spans="2:23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</row>
    <row r="1482" spans="2:23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</row>
    <row r="1483" spans="2:23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</row>
    <row r="1484" spans="2:23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</row>
    <row r="1485" spans="2:23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</row>
    <row r="1486" spans="2:23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</row>
    <row r="1487" spans="2:23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</row>
    <row r="1488" spans="2:23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</row>
    <row r="1489" spans="2:23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</row>
    <row r="1490" spans="2:23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</row>
    <row r="1491" spans="2:23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</row>
    <row r="1492" spans="2:23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</row>
    <row r="1493" spans="2:23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</row>
    <row r="1494" spans="2:23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</row>
    <row r="1495" spans="2:23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</row>
    <row r="1496" spans="2:23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</row>
    <row r="1497" spans="2:23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</row>
    <row r="1498" spans="2:23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</row>
    <row r="1499" spans="2:23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</row>
    <row r="1500" spans="2:23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</row>
    <row r="1501" spans="2:23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</row>
    <row r="1502" spans="2:23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</row>
    <row r="1503" spans="2:23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</row>
    <row r="1504" spans="2:23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</row>
    <row r="1505" spans="2:23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</row>
    <row r="1506" spans="2:23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</row>
    <row r="1507" spans="2:23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</row>
    <row r="1508" spans="2:23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</row>
    <row r="1509" spans="2:23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</row>
    <row r="1510" spans="2:23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</row>
    <row r="1511" spans="2:23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</row>
    <row r="1512" spans="2:23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</row>
    <row r="1513" spans="2:23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</row>
    <row r="1514" spans="2:23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</row>
    <row r="1515" spans="2:23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</row>
    <row r="1516" spans="2:23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</row>
    <row r="1517" spans="2:23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</row>
    <row r="1518" spans="2:23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</row>
    <row r="1519" spans="2:23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</row>
    <row r="1520" spans="2:23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</row>
    <row r="1521" spans="2:23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</row>
    <row r="1522" spans="2:23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</row>
    <row r="1523" spans="2:23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</row>
    <row r="1524" spans="2:23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</row>
    <row r="1525" spans="2:23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</row>
    <row r="1526" spans="2:23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</row>
    <row r="1527" spans="2:23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</row>
    <row r="1528" spans="2:23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</row>
    <row r="1529" spans="2:23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</row>
    <row r="1530" spans="2:23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</row>
    <row r="1531" spans="2:23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</row>
    <row r="1532" spans="2:23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</row>
    <row r="1533" spans="2:23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</row>
    <row r="1534" spans="2:23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</row>
    <row r="1535" spans="2:23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</row>
    <row r="1536" spans="2:23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</row>
    <row r="1537" spans="2:23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</row>
    <row r="1538" spans="2:23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</row>
    <row r="1539" spans="2:23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</row>
    <row r="1540" spans="2:23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</row>
    <row r="1541" spans="2:23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</row>
    <row r="1542" spans="2:23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</row>
    <row r="1543" spans="2:23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</row>
    <row r="1544" spans="2:23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</row>
    <row r="1545" spans="2:23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</row>
    <row r="1546" spans="2:23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</row>
    <row r="1547" spans="2:23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</row>
    <row r="1548" spans="2:23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</row>
    <row r="1549" spans="2:23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</row>
    <row r="1550" spans="2:23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</row>
    <row r="1551" spans="2:23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</row>
    <row r="1552" spans="2:23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</row>
    <row r="1553" spans="2:23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</row>
    <row r="1554" spans="2:23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</row>
    <row r="1555" spans="2:23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</row>
    <row r="1556" spans="2:23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</row>
    <row r="1557" spans="2:23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</row>
    <row r="1558" spans="2:23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</row>
    <row r="1559" spans="2:23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</row>
    <row r="1560" spans="2:23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</row>
    <row r="1561" spans="2:23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</row>
    <row r="1562" spans="2:23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</row>
    <row r="1563" spans="2:23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</row>
    <row r="1564" spans="2:23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</row>
    <row r="1565" spans="2:23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</row>
    <row r="1566" spans="2:23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</row>
    <row r="1567" spans="2:23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</row>
    <row r="1568" spans="2:23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</row>
    <row r="1569" spans="2:23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</row>
    <row r="1570" spans="2:23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</row>
    <row r="1571" spans="2:23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</row>
    <row r="1572" spans="2:23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</row>
    <row r="1573" spans="2:23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</row>
    <row r="1574" spans="2:23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</row>
    <row r="1575" spans="2:23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</row>
    <row r="1576" spans="2:23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</row>
    <row r="1577" spans="2:23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</row>
    <row r="1578" spans="2:23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</row>
    <row r="1579" spans="2:23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</row>
    <row r="1580" spans="2:23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</row>
    <row r="1581" spans="2:23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</row>
    <row r="1582" spans="2:23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</row>
    <row r="1583" spans="2:23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</row>
    <row r="1584" spans="2:23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</row>
    <row r="1585" spans="2:23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</row>
    <row r="1586" spans="2:23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</row>
    <row r="1587" spans="2:23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</row>
    <row r="1588" spans="2:23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</row>
    <row r="1589" spans="2:23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</row>
    <row r="1590" spans="2:23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</row>
    <row r="1591" spans="2:23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</row>
    <row r="1592" spans="2:23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</row>
    <row r="1593" spans="2:23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</row>
    <row r="1594" spans="2:23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</row>
    <row r="1595" spans="2:23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</row>
    <row r="1596" spans="2:23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</row>
    <row r="1597" spans="2:23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</row>
    <row r="1598" spans="2:23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</row>
    <row r="1599" spans="2:23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</row>
    <row r="1600" spans="2:23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</row>
    <row r="1601" spans="2:23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</row>
    <row r="1602" spans="2:23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</row>
    <row r="1603" spans="2:23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</row>
    <row r="1604" spans="2:23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</row>
    <row r="1605" spans="2:23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</row>
    <row r="1606" spans="2:23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</row>
    <row r="1607" spans="2:23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</row>
    <row r="1608" spans="2:23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</row>
    <row r="1609" spans="2:23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</row>
    <row r="1610" spans="2:23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</row>
    <row r="1611" spans="2:23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</row>
    <row r="1612" spans="2:23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</row>
    <row r="1613" spans="2:23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</row>
    <row r="1614" spans="2:23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</row>
    <row r="1615" spans="2:23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</row>
    <row r="1616" spans="2:23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</row>
    <row r="1617" spans="2:23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</row>
    <row r="1618" spans="2:23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</row>
    <row r="1619" spans="2:23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</row>
    <row r="1620" spans="2:23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</row>
    <row r="1621" spans="2:23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</row>
    <row r="1622" spans="2:23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</row>
    <row r="1623" spans="2:23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</row>
    <row r="1624" spans="2:23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</row>
    <row r="1625" spans="2:23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</row>
    <row r="1626" spans="2:23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</row>
    <row r="1627" spans="2:23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</row>
    <row r="1628" spans="2:23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</row>
    <row r="1629" spans="2:23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</row>
    <row r="1630" spans="2:23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</row>
    <row r="1631" spans="2:23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</row>
    <row r="1632" spans="2:23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</row>
    <row r="1633" spans="2:23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</row>
    <row r="1634" spans="2:23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</row>
    <row r="1635" spans="2:23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</row>
    <row r="1636" spans="2:23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</row>
    <row r="1637" spans="2:23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</row>
    <row r="1638" spans="2:23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</row>
    <row r="1639" spans="2:23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</row>
    <row r="1640" spans="2:23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</row>
    <row r="1641" spans="2:23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</row>
    <row r="1642" spans="2:23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</row>
    <row r="1643" spans="2:23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</row>
    <row r="1644" spans="2:23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</row>
    <row r="1645" spans="2:23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</row>
    <row r="1646" spans="2:23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</row>
    <row r="1647" spans="2:23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</row>
    <row r="1648" spans="2:23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</row>
    <row r="1649" spans="2:23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</row>
    <row r="1650" spans="2:23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</row>
    <row r="1651" spans="2:23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</row>
    <row r="1652" spans="2:23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</row>
    <row r="1653" spans="2:23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</row>
    <row r="1654" spans="2:23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</row>
    <row r="1655" spans="2:23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</row>
    <row r="1656" spans="2:23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</row>
    <row r="1657" spans="2:23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</row>
    <row r="1658" spans="2:23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</row>
    <row r="1659" spans="2:23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</row>
    <row r="1660" spans="2:23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</row>
    <row r="1661" spans="2:23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</row>
    <row r="1662" spans="2:23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</row>
    <row r="1663" spans="2:23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</row>
    <row r="1664" spans="2:23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</row>
    <row r="1665" spans="2:23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</row>
    <row r="1666" spans="2:23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</row>
    <row r="1667" spans="2:23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</row>
    <row r="1668" spans="2:23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</row>
    <row r="1669" spans="2:23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</row>
    <row r="1670" spans="2:23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</row>
    <row r="1671" spans="2:23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</row>
    <row r="1672" spans="2:23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</row>
    <row r="1673" spans="2:23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</row>
    <row r="1674" spans="2:23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</row>
    <row r="1675" spans="2:23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</row>
    <row r="1676" spans="2:23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</row>
    <row r="1677" spans="2:23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</row>
    <row r="1678" spans="2:23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</row>
    <row r="1679" spans="2:23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</row>
    <row r="1680" spans="2:23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</row>
    <row r="1681" spans="2:23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</row>
    <row r="1682" spans="2:23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</row>
    <row r="1683" spans="2:23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</row>
    <row r="1684" spans="2:23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</row>
    <row r="1685" spans="2:23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</row>
    <row r="1686" spans="2:23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</row>
    <row r="1687" spans="2:23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</row>
    <row r="1688" spans="2:23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</row>
    <row r="1689" spans="2:23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</row>
    <row r="1690" spans="2:23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</row>
    <row r="1691" spans="2:23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</row>
    <row r="1692" spans="2:23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</row>
    <row r="1693" spans="2:23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</row>
    <row r="1694" spans="2:23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</row>
    <row r="1695" spans="2:23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</row>
    <row r="1696" spans="2:23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</row>
    <row r="1697" spans="2:23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</row>
    <row r="1698" spans="2:23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</row>
    <row r="1699" spans="2:23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</row>
    <row r="1700" spans="2:23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</row>
    <row r="1701" spans="2:23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</row>
    <row r="1702" spans="2:23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</row>
    <row r="1703" spans="2:23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</row>
    <row r="1704" spans="2:23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</row>
    <row r="1705" spans="2:23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</row>
    <row r="1706" spans="2:23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</row>
    <row r="1707" spans="2:23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</row>
    <row r="1708" spans="2:23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</row>
    <row r="1709" spans="2:23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</row>
    <row r="1710" spans="2:23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</row>
    <row r="1711" spans="2:23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</row>
    <row r="1712" spans="2:23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</row>
    <row r="1713" spans="2:23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</row>
    <row r="1714" spans="2:23" x14ac:dyDescent="0.2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</row>
    <row r="1715" spans="2:23" x14ac:dyDescent="0.2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</row>
    <row r="1716" spans="2:23" x14ac:dyDescent="0.2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</row>
    <row r="1717" spans="2:23" x14ac:dyDescent="0.2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</row>
    <row r="1718" spans="2:23" x14ac:dyDescent="0.2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</row>
    <row r="1719" spans="2:23" x14ac:dyDescent="0.2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</row>
    <row r="1720" spans="2:23" x14ac:dyDescent="0.2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</row>
    <row r="1721" spans="2:23" x14ac:dyDescent="0.2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</row>
    <row r="1722" spans="2:23" x14ac:dyDescent="0.2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</row>
    <row r="1723" spans="2:23" x14ac:dyDescent="0.2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</row>
    <row r="1724" spans="2:23" x14ac:dyDescent="0.2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</row>
    <row r="1725" spans="2:23" x14ac:dyDescent="0.2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</row>
    <row r="1726" spans="2:23" x14ac:dyDescent="0.2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</row>
    <row r="1727" spans="2:23" x14ac:dyDescent="0.2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</row>
    <row r="1728" spans="2:23" x14ac:dyDescent="0.2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</row>
    <row r="1729" spans="2:23" x14ac:dyDescent="0.2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</row>
    <row r="1730" spans="2:23" x14ac:dyDescent="0.2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</row>
    <row r="1731" spans="2:23" x14ac:dyDescent="0.2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</row>
    <row r="1732" spans="2:23" x14ac:dyDescent="0.2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</row>
    <row r="1733" spans="2:23" x14ac:dyDescent="0.2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</row>
    <row r="1734" spans="2:23" x14ac:dyDescent="0.2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</row>
    <row r="1735" spans="2:23" x14ac:dyDescent="0.2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</row>
    <row r="1736" spans="2:23" x14ac:dyDescent="0.2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</row>
    <row r="1737" spans="2:23" x14ac:dyDescent="0.2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</row>
    <row r="1738" spans="2:23" x14ac:dyDescent="0.2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</row>
    <row r="1739" spans="2:23" x14ac:dyDescent="0.2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</row>
    <row r="1740" spans="2:23" x14ac:dyDescent="0.2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</row>
    <row r="1741" spans="2:23" x14ac:dyDescent="0.2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</row>
    <row r="1742" spans="2:23" x14ac:dyDescent="0.2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</row>
    <row r="1743" spans="2:23" x14ac:dyDescent="0.2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</row>
    <row r="1744" spans="2:23" x14ac:dyDescent="0.2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</row>
    <row r="1745" spans="2:23" x14ac:dyDescent="0.2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</row>
    <row r="1746" spans="2:23" x14ac:dyDescent="0.2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</row>
    <row r="1747" spans="2:23" x14ac:dyDescent="0.2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</row>
    <row r="1748" spans="2:23" x14ac:dyDescent="0.2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</row>
    <row r="1749" spans="2:23" x14ac:dyDescent="0.2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</row>
    <row r="1750" spans="2:23" x14ac:dyDescent="0.2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</row>
    <row r="1751" spans="2:23" x14ac:dyDescent="0.2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</row>
    <row r="1752" spans="2:23" x14ac:dyDescent="0.2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</row>
    <row r="1753" spans="2:23" x14ac:dyDescent="0.2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</row>
    <row r="1754" spans="2:23" x14ac:dyDescent="0.2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</row>
    <row r="1755" spans="2:23" x14ac:dyDescent="0.2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</row>
    <row r="1756" spans="2:23" x14ac:dyDescent="0.2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</row>
    <row r="1757" spans="2:23" x14ac:dyDescent="0.2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</row>
    <row r="1758" spans="2:23" x14ac:dyDescent="0.2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</row>
    <row r="1759" spans="2:23" x14ac:dyDescent="0.2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</row>
    <row r="1760" spans="2:23" x14ac:dyDescent="0.2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</row>
    <row r="1761" spans="2:23" x14ac:dyDescent="0.2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</row>
    <row r="1762" spans="2:23" x14ac:dyDescent="0.2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</row>
    <row r="1763" spans="2:23" x14ac:dyDescent="0.2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</row>
    <row r="1764" spans="2:23" x14ac:dyDescent="0.2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</row>
    <row r="1765" spans="2:23" x14ac:dyDescent="0.2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</row>
    <row r="1766" spans="2:23" x14ac:dyDescent="0.2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</row>
    <row r="1767" spans="2:23" x14ac:dyDescent="0.2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</row>
    <row r="1768" spans="2:23" x14ac:dyDescent="0.2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</row>
    <row r="1769" spans="2:23" x14ac:dyDescent="0.2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</row>
    <row r="1770" spans="2:23" x14ac:dyDescent="0.2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</row>
    <row r="1771" spans="2:23" x14ac:dyDescent="0.2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</row>
    <row r="1772" spans="2:23" x14ac:dyDescent="0.2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</row>
    <row r="1773" spans="2:23" x14ac:dyDescent="0.2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</row>
    <row r="1774" spans="2:23" x14ac:dyDescent="0.2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</row>
    <row r="1775" spans="2:23" x14ac:dyDescent="0.2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</row>
    <row r="1776" spans="2:23" x14ac:dyDescent="0.2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</row>
    <row r="1777" spans="2:23" x14ac:dyDescent="0.2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</row>
    <row r="1778" spans="2:23" x14ac:dyDescent="0.2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</row>
    <row r="1779" spans="2:23" x14ac:dyDescent="0.2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</row>
    <row r="1780" spans="2:23" x14ac:dyDescent="0.2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</row>
    <row r="1781" spans="2:23" x14ac:dyDescent="0.2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</row>
    <row r="1782" spans="2:23" x14ac:dyDescent="0.2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</row>
    <row r="1783" spans="2:23" x14ac:dyDescent="0.2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</row>
    <row r="1784" spans="2:23" x14ac:dyDescent="0.2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</row>
    <row r="1785" spans="2:23" x14ac:dyDescent="0.2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</row>
    <row r="1786" spans="2:23" x14ac:dyDescent="0.2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</row>
    <row r="1787" spans="2:23" x14ac:dyDescent="0.2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</row>
    <row r="1788" spans="2:23" x14ac:dyDescent="0.2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</row>
    <row r="1789" spans="2:23" x14ac:dyDescent="0.2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</row>
    <row r="1790" spans="2:23" x14ac:dyDescent="0.2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</row>
    <row r="1791" spans="2:23" x14ac:dyDescent="0.2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</row>
    <row r="1792" spans="2:23" x14ac:dyDescent="0.2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</row>
    <row r="1793" spans="2:23" x14ac:dyDescent="0.2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</row>
    <row r="1794" spans="2:23" x14ac:dyDescent="0.2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</row>
    <row r="1795" spans="2:23" x14ac:dyDescent="0.2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</row>
    <row r="1796" spans="2:23" x14ac:dyDescent="0.2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</row>
    <row r="1797" spans="2:23" x14ac:dyDescent="0.2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</row>
    <row r="1798" spans="2:23" x14ac:dyDescent="0.2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</row>
    <row r="1799" spans="2:23" x14ac:dyDescent="0.2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</row>
    <row r="1800" spans="2:23" x14ac:dyDescent="0.2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</row>
    <row r="1801" spans="2:23" x14ac:dyDescent="0.2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</row>
    <row r="1802" spans="2:23" x14ac:dyDescent="0.2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</row>
    <row r="1803" spans="2:23" x14ac:dyDescent="0.2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</row>
    <row r="1804" spans="2:23" x14ac:dyDescent="0.2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</row>
    <row r="1805" spans="2:23" x14ac:dyDescent="0.2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</row>
    <row r="1806" spans="2:23" x14ac:dyDescent="0.2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</row>
    <row r="1807" spans="2:23" x14ac:dyDescent="0.2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</row>
    <row r="1808" spans="2:23" x14ac:dyDescent="0.2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</row>
    <row r="1809" spans="2:23" x14ac:dyDescent="0.2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</row>
    <row r="1810" spans="2:23" x14ac:dyDescent="0.2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</row>
    <row r="1811" spans="2:23" x14ac:dyDescent="0.2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</row>
    <row r="1812" spans="2:23" x14ac:dyDescent="0.2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</row>
    <row r="1813" spans="2:23" x14ac:dyDescent="0.2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</row>
    <row r="1814" spans="2:23" x14ac:dyDescent="0.2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</row>
    <row r="1815" spans="2:23" x14ac:dyDescent="0.2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</row>
    <row r="1816" spans="2:23" x14ac:dyDescent="0.2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</row>
    <row r="1817" spans="2:23" x14ac:dyDescent="0.2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</row>
    <row r="1818" spans="2:23" x14ac:dyDescent="0.2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</row>
    <row r="1819" spans="2:23" x14ac:dyDescent="0.2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</row>
    <row r="1820" spans="2:23" x14ac:dyDescent="0.2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</row>
    <row r="1821" spans="2:23" x14ac:dyDescent="0.2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</row>
    <row r="1822" spans="2:23" x14ac:dyDescent="0.2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</row>
    <row r="1823" spans="2:23" x14ac:dyDescent="0.2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</row>
    <row r="1824" spans="2:23" x14ac:dyDescent="0.2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</row>
    <row r="1825" spans="2:23" x14ac:dyDescent="0.2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</row>
    <row r="1826" spans="2:23" x14ac:dyDescent="0.2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</row>
    <row r="1827" spans="2:23" x14ac:dyDescent="0.2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</row>
    <row r="1828" spans="2:23" x14ac:dyDescent="0.2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</row>
    <row r="1829" spans="2:23" x14ac:dyDescent="0.2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</row>
    <row r="1830" spans="2:23" x14ac:dyDescent="0.2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</row>
    <row r="1831" spans="2:23" x14ac:dyDescent="0.2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</row>
    <row r="1832" spans="2:23" x14ac:dyDescent="0.2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</row>
    <row r="1833" spans="2:23" x14ac:dyDescent="0.2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</row>
    <row r="1834" spans="2:23" x14ac:dyDescent="0.2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</row>
    <row r="1835" spans="2:23" x14ac:dyDescent="0.2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</row>
    <row r="1836" spans="2:23" x14ac:dyDescent="0.2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</row>
    <row r="1837" spans="2:23" x14ac:dyDescent="0.2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</row>
    <row r="1838" spans="2:23" x14ac:dyDescent="0.2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</row>
    <row r="1839" spans="2:23" x14ac:dyDescent="0.2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</row>
    <row r="1840" spans="2:23" x14ac:dyDescent="0.2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</row>
    <row r="1841" spans="2:23" x14ac:dyDescent="0.2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</row>
    <row r="1842" spans="2:23" x14ac:dyDescent="0.2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</row>
    <row r="1843" spans="2:23" x14ac:dyDescent="0.2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</row>
    <row r="1844" spans="2:23" x14ac:dyDescent="0.2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</row>
    <row r="1845" spans="2:23" x14ac:dyDescent="0.2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</row>
    <row r="1846" spans="2:23" x14ac:dyDescent="0.2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</row>
    <row r="1847" spans="2:23" x14ac:dyDescent="0.2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</row>
    <row r="1848" spans="2:23" x14ac:dyDescent="0.2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</row>
    <row r="1849" spans="2:23" x14ac:dyDescent="0.2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</row>
    <row r="1850" spans="2:23" x14ac:dyDescent="0.2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</row>
    <row r="1851" spans="2:23" x14ac:dyDescent="0.2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</row>
    <row r="1852" spans="2:23" x14ac:dyDescent="0.2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</row>
    <row r="1853" spans="2:23" x14ac:dyDescent="0.2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</row>
    <row r="1854" spans="2:23" x14ac:dyDescent="0.2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</row>
    <row r="1855" spans="2:23" x14ac:dyDescent="0.2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</row>
    <row r="1856" spans="2:23" x14ac:dyDescent="0.2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</row>
    <row r="1857" spans="2:23" x14ac:dyDescent="0.2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</row>
    <row r="1858" spans="2:23" x14ac:dyDescent="0.2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</row>
    <row r="1859" spans="2:23" x14ac:dyDescent="0.2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</row>
    <row r="1860" spans="2:23" x14ac:dyDescent="0.2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</row>
    <row r="1861" spans="2:23" x14ac:dyDescent="0.2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</row>
    <row r="1862" spans="2:23" x14ac:dyDescent="0.2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</row>
    <row r="1863" spans="2:23" x14ac:dyDescent="0.2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</row>
    <row r="1864" spans="2:23" x14ac:dyDescent="0.2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</row>
    <row r="1865" spans="2:23" x14ac:dyDescent="0.2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</row>
    <row r="1866" spans="2:23" x14ac:dyDescent="0.2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</row>
    <row r="1867" spans="2:23" x14ac:dyDescent="0.2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</row>
    <row r="1868" spans="2:23" x14ac:dyDescent="0.2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</row>
    <row r="1869" spans="2:23" x14ac:dyDescent="0.2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</row>
    <row r="1870" spans="2:23" x14ac:dyDescent="0.2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</row>
    <row r="1871" spans="2:23" x14ac:dyDescent="0.2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</row>
    <row r="1872" spans="2:23" x14ac:dyDescent="0.2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</row>
    <row r="1873" spans="2:23" x14ac:dyDescent="0.2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</row>
    <row r="1874" spans="2:23" x14ac:dyDescent="0.2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</row>
    <row r="1875" spans="2:23" x14ac:dyDescent="0.2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</row>
    <row r="1876" spans="2:23" x14ac:dyDescent="0.2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</row>
    <row r="1877" spans="2:23" x14ac:dyDescent="0.2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</row>
    <row r="1878" spans="2:23" x14ac:dyDescent="0.2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</row>
    <row r="1879" spans="2:23" x14ac:dyDescent="0.2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</row>
    <row r="1880" spans="2:23" x14ac:dyDescent="0.2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</row>
    <row r="1881" spans="2:23" x14ac:dyDescent="0.2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</row>
    <row r="1882" spans="2:23" x14ac:dyDescent="0.2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</row>
    <row r="1883" spans="2:23" x14ac:dyDescent="0.2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</row>
    <row r="1884" spans="2:23" x14ac:dyDescent="0.2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</row>
    <row r="1885" spans="2:23" x14ac:dyDescent="0.2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</row>
    <row r="1886" spans="2:23" x14ac:dyDescent="0.2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</row>
    <row r="1887" spans="2:23" x14ac:dyDescent="0.2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</row>
    <row r="1888" spans="2:23" x14ac:dyDescent="0.2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</row>
    <row r="1889" spans="2:23" x14ac:dyDescent="0.2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</row>
    <row r="1890" spans="2:23" x14ac:dyDescent="0.2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</row>
    <row r="1891" spans="2:23" x14ac:dyDescent="0.2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</row>
    <row r="1892" spans="2:23" x14ac:dyDescent="0.2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</row>
    <row r="1893" spans="2:23" x14ac:dyDescent="0.2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</row>
    <row r="1894" spans="2:23" x14ac:dyDescent="0.2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</row>
    <row r="1895" spans="2:23" x14ac:dyDescent="0.2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</row>
    <row r="1896" spans="2:23" x14ac:dyDescent="0.2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</row>
    <row r="1897" spans="2:23" x14ac:dyDescent="0.2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</row>
    <row r="1898" spans="2:23" x14ac:dyDescent="0.2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</row>
    <row r="1899" spans="2:23" x14ac:dyDescent="0.2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</row>
    <row r="1900" spans="2:23" x14ac:dyDescent="0.2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</row>
    <row r="1901" spans="2:23" x14ac:dyDescent="0.2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</row>
    <row r="1902" spans="2:23" x14ac:dyDescent="0.2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</row>
    <row r="1903" spans="2:23" x14ac:dyDescent="0.2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</row>
    <row r="1904" spans="2:23" x14ac:dyDescent="0.2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</row>
    <row r="1905" spans="2:23" x14ac:dyDescent="0.2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</row>
    <row r="1906" spans="2:23" x14ac:dyDescent="0.2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</row>
    <row r="1907" spans="2:23" x14ac:dyDescent="0.2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</row>
    <row r="1908" spans="2:23" x14ac:dyDescent="0.2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</row>
    <row r="1909" spans="2:23" x14ac:dyDescent="0.2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</row>
    <row r="1910" spans="2:23" x14ac:dyDescent="0.2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</row>
    <row r="1911" spans="2:23" x14ac:dyDescent="0.2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</row>
    <row r="1912" spans="2:23" x14ac:dyDescent="0.2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</row>
    <row r="1913" spans="2:23" x14ac:dyDescent="0.2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</row>
    <row r="1914" spans="2:23" x14ac:dyDescent="0.2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</row>
    <row r="1915" spans="2:23" x14ac:dyDescent="0.2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</row>
    <row r="1916" spans="2:23" x14ac:dyDescent="0.2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</row>
    <row r="1917" spans="2:23" x14ac:dyDescent="0.2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</row>
    <row r="1918" spans="2:23" x14ac:dyDescent="0.2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</row>
    <row r="1919" spans="2:23" x14ac:dyDescent="0.2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</row>
    <row r="1920" spans="2:23" x14ac:dyDescent="0.2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</row>
    <row r="1921" spans="2:23" x14ac:dyDescent="0.2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</row>
    <row r="1922" spans="2:23" x14ac:dyDescent="0.2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</row>
    <row r="1923" spans="2:23" x14ac:dyDescent="0.2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</row>
    <row r="1924" spans="2:23" x14ac:dyDescent="0.2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</row>
    <row r="1925" spans="2:23" x14ac:dyDescent="0.2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</row>
    <row r="1926" spans="2:23" x14ac:dyDescent="0.2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</row>
    <row r="1927" spans="2:23" x14ac:dyDescent="0.2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</row>
    <row r="1928" spans="2:23" x14ac:dyDescent="0.2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</row>
    <row r="1929" spans="2:23" x14ac:dyDescent="0.2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</row>
    <row r="1930" spans="2:23" x14ac:dyDescent="0.2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</row>
    <row r="1931" spans="2:23" x14ac:dyDescent="0.2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</row>
    <row r="1932" spans="2:23" x14ac:dyDescent="0.2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</row>
    <row r="1933" spans="2:23" x14ac:dyDescent="0.2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</row>
    <row r="1934" spans="2:23" x14ac:dyDescent="0.2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</row>
    <row r="1935" spans="2:23" x14ac:dyDescent="0.2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</row>
    <row r="1936" spans="2:23" x14ac:dyDescent="0.2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</row>
    <row r="1937" spans="2:23" x14ac:dyDescent="0.2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</row>
    <row r="1938" spans="2:23" x14ac:dyDescent="0.2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</row>
    <row r="1939" spans="2:23" x14ac:dyDescent="0.2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</row>
    <row r="1940" spans="2:23" x14ac:dyDescent="0.2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</row>
    <row r="1941" spans="2:23" x14ac:dyDescent="0.2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</row>
    <row r="1942" spans="2:23" x14ac:dyDescent="0.2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</row>
    <row r="1943" spans="2:23" x14ac:dyDescent="0.2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</row>
    <row r="1944" spans="2:23" x14ac:dyDescent="0.2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</row>
    <row r="1945" spans="2:23" x14ac:dyDescent="0.2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</row>
    <row r="1946" spans="2:23" x14ac:dyDescent="0.2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</row>
    <row r="1947" spans="2:23" x14ac:dyDescent="0.2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</row>
    <row r="1948" spans="2:23" x14ac:dyDescent="0.2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</row>
    <row r="1949" spans="2:23" x14ac:dyDescent="0.2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</row>
    <row r="1950" spans="2:23" x14ac:dyDescent="0.2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</row>
    <row r="1951" spans="2:23" x14ac:dyDescent="0.2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</row>
    <row r="1952" spans="2:23" x14ac:dyDescent="0.2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</row>
    <row r="1953" spans="2:23" x14ac:dyDescent="0.2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</row>
    <row r="1954" spans="2:23" x14ac:dyDescent="0.2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</row>
    <row r="1955" spans="2:23" x14ac:dyDescent="0.2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</row>
    <row r="1956" spans="2:23" x14ac:dyDescent="0.2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</row>
    <row r="1957" spans="2:23" x14ac:dyDescent="0.2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</row>
    <row r="1958" spans="2:23" x14ac:dyDescent="0.2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</row>
    <row r="1959" spans="2:23" x14ac:dyDescent="0.2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</row>
    <row r="1960" spans="2:23" x14ac:dyDescent="0.2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</row>
    <row r="1961" spans="2:23" x14ac:dyDescent="0.2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</row>
    <row r="1962" spans="2:23" x14ac:dyDescent="0.2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</row>
    <row r="1963" spans="2:23" x14ac:dyDescent="0.2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</row>
    <row r="1964" spans="2:23" x14ac:dyDescent="0.2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</row>
    <row r="1965" spans="2:23" x14ac:dyDescent="0.2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</row>
    <row r="1966" spans="2:23" x14ac:dyDescent="0.2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</row>
    <row r="1967" spans="2:23" x14ac:dyDescent="0.2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</row>
    <row r="1968" spans="2:23" x14ac:dyDescent="0.2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</row>
    <row r="1969" spans="2:23" x14ac:dyDescent="0.2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</row>
    <row r="1970" spans="2:23" x14ac:dyDescent="0.2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</row>
    <row r="1971" spans="2:23" x14ac:dyDescent="0.2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</row>
    <row r="1972" spans="2:23" x14ac:dyDescent="0.2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</row>
    <row r="1973" spans="2:23" x14ac:dyDescent="0.2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</row>
    <row r="1974" spans="2:23" x14ac:dyDescent="0.2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</row>
    <row r="1975" spans="2:23" x14ac:dyDescent="0.2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</row>
    <row r="1976" spans="2:23" x14ac:dyDescent="0.2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</row>
    <row r="1977" spans="2:23" x14ac:dyDescent="0.2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</row>
    <row r="1978" spans="2:23" x14ac:dyDescent="0.2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</row>
    <row r="1979" spans="2:23" x14ac:dyDescent="0.2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</row>
    <row r="1980" spans="2:23" x14ac:dyDescent="0.2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</row>
    <row r="1981" spans="2:23" x14ac:dyDescent="0.2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</row>
    <row r="1982" spans="2:23" x14ac:dyDescent="0.2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</row>
    <row r="1983" spans="2:23" x14ac:dyDescent="0.2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</row>
    <row r="1984" spans="2:23" x14ac:dyDescent="0.2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</row>
    <row r="1985" spans="2:23" x14ac:dyDescent="0.2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</row>
    <row r="1986" spans="2:23" x14ac:dyDescent="0.2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</row>
    <row r="1987" spans="2:23" x14ac:dyDescent="0.2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</row>
    <row r="1988" spans="2:23" x14ac:dyDescent="0.2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</row>
    <row r="1989" spans="2:23" x14ac:dyDescent="0.2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</row>
    <row r="1990" spans="2:23" x14ac:dyDescent="0.2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</row>
    <row r="1991" spans="2:23" x14ac:dyDescent="0.2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</row>
    <row r="1992" spans="2:23" x14ac:dyDescent="0.2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</row>
    <row r="1993" spans="2:23" x14ac:dyDescent="0.2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</row>
    <row r="1994" spans="2:23" x14ac:dyDescent="0.2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</row>
    <row r="1995" spans="2:23" x14ac:dyDescent="0.2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</row>
    <row r="1996" spans="2:23" x14ac:dyDescent="0.2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</row>
    <row r="1997" spans="2:23" x14ac:dyDescent="0.2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</row>
    <row r="1998" spans="2:23" x14ac:dyDescent="0.2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</row>
    <row r="1999" spans="2:23" x14ac:dyDescent="0.2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</row>
    <row r="2000" spans="2:23" x14ac:dyDescent="0.2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</row>
    <row r="2001" spans="2:23" x14ac:dyDescent="0.2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</row>
    <row r="2002" spans="2:23" x14ac:dyDescent="0.2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</row>
    <row r="2003" spans="2:23" x14ac:dyDescent="0.2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</row>
    <row r="2004" spans="2:23" x14ac:dyDescent="0.2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</row>
    <row r="2005" spans="2:23" x14ac:dyDescent="0.2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</row>
    <row r="2006" spans="2:23" x14ac:dyDescent="0.2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</row>
    <row r="2007" spans="2:23" x14ac:dyDescent="0.2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</row>
    <row r="2008" spans="2:23" x14ac:dyDescent="0.2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</row>
    <row r="2009" spans="2:23" x14ac:dyDescent="0.2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</row>
    <row r="2010" spans="2:23" x14ac:dyDescent="0.2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</row>
    <row r="2011" spans="2:23" x14ac:dyDescent="0.2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</row>
    <row r="2012" spans="2:23" x14ac:dyDescent="0.2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</row>
    <row r="2013" spans="2:23" x14ac:dyDescent="0.2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</row>
    <row r="2014" spans="2:23" x14ac:dyDescent="0.2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</row>
    <row r="2015" spans="2:23" x14ac:dyDescent="0.2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</row>
    <row r="2016" spans="2:23" x14ac:dyDescent="0.2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</row>
    <row r="2017" spans="2:23" x14ac:dyDescent="0.2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</row>
    <row r="2018" spans="2:23" x14ac:dyDescent="0.2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</row>
    <row r="2019" spans="2:23" x14ac:dyDescent="0.2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</row>
    <row r="2020" spans="2:23" x14ac:dyDescent="0.2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</row>
    <row r="2021" spans="2:23" x14ac:dyDescent="0.2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</row>
    <row r="2022" spans="2:23" x14ac:dyDescent="0.2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</row>
    <row r="2023" spans="2:23" x14ac:dyDescent="0.2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</row>
    <row r="2024" spans="2:23" x14ac:dyDescent="0.2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</row>
    <row r="2025" spans="2:23" x14ac:dyDescent="0.2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</row>
    <row r="2026" spans="2:23" x14ac:dyDescent="0.2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</row>
    <row r="2027" spans="2:23" x14ac:dyDescent="0.2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</row>
    <row r="2028" spans="2:23" x14ac:dyDescent="0.2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</row>
    <row r="2029" spans="2:23" x14ac:dyDescent="0.2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</row>
    <row r="2030" spans="2:23" x14ac:dyDescent="0.2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</row>
    <row r="2031" spans="2:23" x14ac:dyDescent="0.2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</row>
    <row r="2032" spans="2:23" x14ac:dyDescent="0.2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</row>
    <row r="2033" spans="2:23" x14ac:dyDescent="0.2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</row>
    <row r="2034" spans="2:23" x14ac:dyDescent="0.2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</row>
    <row r="2035" spans="2:23" x14ac:dyDescent="0.2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</row>
    <row r="2036" spans="2:23" x14ac:dyDescent="0.2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</row>
    <row r="2037" spans="2:23" x14ac:dyDescent="0.2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</row>
    <row r="2038" spans="2:23" x14ac:dyDescent="0.2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</row>
    <row r="2039" spans="2:23" x14ac:dyDescent="0.2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</row>
    <row r="2040" spans="2:23" x14ac:dyDescent="0.2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</row>
    <row r="2041" spans="2:23" x14ac:dyDescent="0.2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</row>
    <row r="2042" spans="2:23" x14ac:dyDescent="0.2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</row>
    <row r="2043" spans="2:23" x14ac:dyDescent="0.2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</row>
    <row r="2044" spans="2:23" x14ac:dyDescent="0.2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</row>
    <row r="2045" spans="2:23" x14ac:dyDescent="0.2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</row>
    <row r="2046" spans="2:23" x14ac:dyDescent="0.2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</row>
    <row r="2047" spans="2:23" x14ac:dyDescent="0.2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</row>
    <row r="2048" spans="2:23" x14ac:dyDescent="0.2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</row>
    <row r="2049" spans="2:23" x14ac:dyDescent="0.2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</row>
    <row r="2050" spans="2:23" x14ac:dyDescent="0.2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</row>
    <row r="2051" spans="2:23" x14ac:dyDescent="0.2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</row>
    <row r="2052" spans="2:23" x14ac:dyDescent="0.2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</row>
    <row r="2053" spans="2:23" x14ac:dyDescent="0.2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</row>
    <row r="2054" spans="2:23" x14ac:dyDescent="0.2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</row>
    <row r="2055" spans="2:23" x14ac:dyDescent="0.2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</row>
    <row r="2056" spans="2:23" x14ac:dyDescent="0.2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</row>
    <row r="2057" spans="2:23" x14ac:dyDescent="0.2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</row>
    <row r="2058" spans="2:23" x14ac:dyDescent="0.2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</row>
    <row r="2059" spans="2:23" x14ac:dyDescent="0.2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</row>
    <row r="2060" spans="2:23" x14ac:dyDescent="0.2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</row>
    <row r="2061" spans="2:23" x14ac:dyDescent="0.2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</row>
    <row r="2062" spans="2:23" x14ac:dyDescent="0.2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</row>
    <row r="2063" spans="2:23" x14ac:dyDescent="0.2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</row>
    <row r="2064" spans="2:23" x14ac:dyDescent="0.2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</row>
    <row r="2065" spans="2:23" x14ac:dyDescent="0.2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</row>
    <row r="2066" spans="2:23" x14ac:dyDescent="0.2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</row>
    <row r="2067" spans="2:23" x14ac:dyDescent="0.2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</row>
    <row r="2068" spans="2:23" x14ac:dyDescent="0.2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</row>
    <row r="2069" spans="2:23" x14ac:dyDescent="0.2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</row>
    <row r="2070" spans="2:23" x14ac:dyDescent="0.2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</row>
    <row r="2071" spans="2:23" x14ac:dyDescent="0.2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</row>
    <row r="2072" spans="2:23" x14ac:dyDescent="0.2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</row>
    <row r="2073" spans="2:23" x14ac:dyDescent="0.2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</row>
    <row r="2074" spans="2:23" x14ac:dyDescent="0.2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</row>
    <row r="2075" spans="2:23" x14ac:dyDescent="0.2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</row>
    <row r="2076" spans="2:23" x14ac:dyDescent="0.2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</row>
    <row r="2077" spans="2:23" x14ac:dyDescent="0.2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</row>
    <row r="2078" spans="2:23" x14ac:dyDescent="0.2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</row>
    <row r="2079" spans="2:23" x14ac:dyDescent="0.2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</row>
    <row r="2080" spans="2:23" x14ac:dyDescent="0.2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</row>
    <row r="2081" spans="2:23" x14ac:dyDescent="0.2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</row>
    <row r="2082" spans="2:23" x14ac:dyDescent="0.2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</row>
    <row r="2083" spans="2:23" x14ac:dyDescent="0.2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</row>
    <row r="2084" spans="2:23" x14ac:dyDescent="0.2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</row>
    <row r="2085" spans="2:23" x14ac:dyDescent="0.2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</row>
    <row r="2086" spans="2:23" x14ac:dyDescent="0.2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</row>
    <row r="2087" spans="2:23" x14ac:dyDescent="0.2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</row>
    <row r="2088" spans="2:23" x14ac:dyDescent="0.2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</row>
    <row r="2089" spans="2:23" x14ac:dyDescent="0.2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</row>
    <row r="2090" spans="2:23" x14ac:dyDescent="0.2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</row>
    <row r="2091" spans="2:23" x14ac:dyDescent="0.2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</row>
    <row r="2092" spans="2:23" x14ac:dyDescent="0.2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</row>
    <row r="2093" spans="2:23" x14ac:dyDescent="0.2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</row>
    <row r="2094" spans="2:23" x14ac:dyDescent="0.2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</row>
    <row r="2095" spans="2:23" x14ac:dyDescent="0.2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</row>
    <row r="2096" spans="2:23" x14ac:dyDescent="0.2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</row>
    <row r="2097" spans="2:23" x14ac:dyDescent="0.2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</row>
    <row r="2098" spans="2:23" x14ac:dyDescent="0.2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</row>
    <row r="2099" spans="2:23" x14ac:dyDescent="0.2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</row>
    <row r="2100" spans="2:23" x14ac:dyDescent="0.2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</row>
    <row r="2101" spans="2:23" x14ac:dyDescent="0.2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</row>
    <row r="2102" spans="2:23" x14ac:dyDescent="0.2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</row>
    <row r="2103" spans="2:23" x14ac:dyDescent="0.2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</row>
    <row r="2104" spans="2:23" x14ac:dyDescent="0.2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</row>
    <row r="2105" spans="2:23" x14ac:dyDescent="0.2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</row>
    <row r="2106" spans="2:23" x14ac:dyDescent="0.2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</row>
    <row r="2107" spans="2:23" x14ac:dyDescent="0.2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</row>
    <row r="2108" spans="2:23" x14ac:dyDescent="0.2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</row>
    <row r="2109" spans="2:23" x14ac:dyDescent="0.2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</row>
    <row r="2110" spans="2:23" x14ac:dyDescent="0.2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</row>
    <row r="2111" spans="2:23" x14ac:dyDescent="0.2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</row>
    <row r="2112" spans="2:23" x14ac:dyDescent="0.2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</row>
    <row r="2113" spans="2:23" x14ac:dyDescent="0.2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</row>
    <row r="2114" spans="2:23" x14ac:dyDescent="0.2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</row>
    <row r="2115" spans="2:23" x14ac:dyDescent="0.2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</row>
    <row r="2116" spans="2:23" x14ac:dyDescent="0.2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</row>
    <row r="2117" spans="2:23" x14ac:dyDescent="0.2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</row>
    <row r="2118" spans="2:23" x14ac:dyDescent="0.2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</row>
    <row r="2119" spans="2:23" x14ac:dyDescent="0.2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</row>
    <row r="2120" spans="2:23" x14ac:dyDescent="0.2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</row>
    <row r="2121" spans="2:23" x14ac:dyDescent="0.2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</row>
    <row r="2122" spans="2:23" x14ac:dyDescent="0.2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</row>
    <row r="2123" spans="2:23" x14ac:dyDescent="0.2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</row>
    <row r="2124" spans="2:23" x14ac:dyDescent="0.2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</row>
    <row r="2125" spans="2:23" x14ac:dyDescent="0.2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</row>
    <row r="2126" spans="2:23" x14ac:dyDescent="0.2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</row>
    <row r="2127" spans="2:23" x14ac:dyDescent="0.2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</row>
    <row r="2128" spans="2:23" x14ac:dyDescent="0.2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</row>
    <row r="2129" spans="2:23" x14ac:dyDescent="0.2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</row>
    <row r="2130" spans="2:23" x14ac:dyDescent="0.2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</row>
    <row r="2131" spans="2:23" x14ac:dyDescent="0.2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</row>
    <row r="2132" spans="2:23" x14ac:dyDescent="0.2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</row>
    <row r="2133" spans="2:23" x14ac:dyDescent="0.2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</row>
    <row r="2134" spans="2:23" x14ac:dyDescent="0.2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</row>
    <row r="2135" spans="2:23" x14ac:dyDescent="0.2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</row>
    <row r="2136" spans="2:23" x14ac:dyDescent="0.2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</row>
    <row r="2137" spans="2:23" x14ac:dyDescent="0.2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</row>
    <row r="2138" spans="2:23" x14ac:dyDescent="0.2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</row>
    <row r="2139" spans="2:23" x14ac:dyDescent="0.2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</row>
    <row r="2140" spans="2:23" x14ac:dyDescent="0.2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</row>
    <row r="2141" spans="2:23" x14ac:dyDescent="0.2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</row>
    <row r="2142" spans="2:23" x14ac:dyDescent="0.2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</row>
    <row r="2143" spans="2:23" x14ac:dyDescent="0.2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</row>
    <row r="2144" spans="2:23" x14ac:dyDescent="0.2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</row>
    <row r="2145" spans="2:23" x14ac:dyDescent="0.2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</row>
    <row r="2146" spans="2:23" x14ac:dyDescent="0.2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</row>
    <row r="2147" spans="2:23" x14ac:dyDescent="0.2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</row>
    <row r="2148" spans="2:23" x14ac:dyDescent="0.2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</row>
    <row r="2149" spans="2:23" x14ac:dyDescent="0.2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</row>
    <row r="2150" spans="2:23" x14ac:dyDescent="0.2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</row>
    <row r="2151" spans="2:23" x14ac:dyDescent="0.2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</row>
    <row r="2152" spans="2:23" x14ac:dyDescent="0.2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</row>
    <row r="2153" spans="2:23" x14ac:dyDescent="0.2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</row>
    <row r="2154" spans="2:23" x14ac:dyDescent="0.2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</row>
    <row r="2155" spans="2:23" x14ac:dyDescent="0.2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</row>
    <row r="2156" spans="2:23" x14ac:dyDescent="0.2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</row>
    <row r="2157" spans="2:23" x14ac:dyDescent="0.2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</row>
    <row r="2158" spans="2:23" x14ac:dyDescent="0.2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</row>
    <row r="2159" spans="2:23" x14ac:dyDescent="0.2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</row>
    <row r="2160" spans="2:23" x14ac:dyDescent="0.2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</row>
    <row r="2161" spans="2:23" x14ac:dyDescent="0.2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</row>
    <row r="2162" spans="2:23" x14ac:dyDescent="0.2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</row>
    <row r="2163" spans="2:23" x14ac:dyDescent="0.2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</row>
    <row r="2164" spans="2:23" x14ac:dyDescent="0.2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</row>
    <row r="2165" spans="2:23" x14ac:dyDescent="0.2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</row>
    <row r="2166" spans="2:23" x14ac:dyDescent="0.2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</row>
    <row r="2167" spans="2:23" x14ac:dyDescent="0.2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</row>
    <row r="2168" spans="2:23" x14ac:dyDescent="0.2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</row>
    <row r="2169" spans="2:23" x14ac:dyDescent="0.2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</row>
    <row r="2170" spans="2:23" x14ac:dyDescent="0.2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</row>
    <row r="2171" spans="2:23" x14ac:dyDescent="0.2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</row>
    <row r="2172" spans="2:23" x14ac:dyDescent="0.2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</row>
    <row r="2173" spans="2:23" x14ac:dyDescent="0.2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</row>
    <row r="2174" spans="2:23" x14ac:dyDescent="0.2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</row>
    <row r="2175" spans="2:23" x14ac:dyDescent="0.2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</row>
    <row r="2176" spans="2:23" x14ac:dyDescent="0.2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</row>
    <row r="2177" spans="2:23" x14ac:dyDescent="0.2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</row>
    <row r="2178" spans="2:23" x14ac:dyDescent="0.2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</row>
    <row r="2179" spans="2:23" x14ac:dyDescent="0.2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</row>
    <row r="2180" spans="2:23" x14ac:dyDescent="0.2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</row>
    <row r="2181" spans="2:23" x14ac:dyDescent="0.2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</row>
    <row r="2182" spans="2:23" x14ac:dyDescent="0.2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</row>
    <row r="2183" spans="2:23" x14ac:dyDescent="0.2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</row>
    <row r="2184" spans="2:23" x14ac:dyDescent="0.2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</row>
    <row r="2185" spans="2:23" x14ac:dyDescent="0.2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</row>
    <row r="2186" spans="2:23" x14ac:dyDescent="0.2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</row>
    <row r="2187" spans="2:23" x14ac:dyDescent="0.2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</row>
    <row r="2188" spans="2:23" x14ac:dyDescent="0.2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</row>
    <row r="2189" spans="2:23" x14ac:dyDescent="0.2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</row>
    <row r="2190" spans="2:23" x14ac:dyDescent="0.2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</row>
    <row r="2191" spans="2:23" x14ac:dyDescent="0.2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</row>
    <row r="2192" spans="2:23" x14ac:dyDescent="0.2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</row>
    <row r="2193" spans="2:23" x14ac:dyDescent="0.2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</row>
    <row r="2194" spans="2:23" x14ac:dyDescent="0.2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</row>
    <row r="2195" spans="2:23" x14ac:dyDescent="0.2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</row>
    <row r="2196" spans="2:23" x14ac:dyDescent="0.2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</row>
    <row r="2197" spans="2:23" x14ac:dyDescent="0.2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</row>
    <row r="2198" spans="2:23" x14ac:dyDescent="0.2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</row>
    <row r="2199" spans="2:23" x14ac:dyDescent="0.2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</row>
    <row r="2200" spans="2:23" x14ac:dyDescent="0.2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</row>
    <row r="2201" spans="2:23" x14ac:dyDescent="0.2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</row>
    <row r="2202" spans="2:23" x14ac:dyDescent="0.2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</row>
    <row r="2203" spans="2:23" x14ac:dyDescent="0.2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</row>
    <row r="2204" spans="2:23" x14ac:dyDescent="0.2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</row>
    <row r="2205" spans="2:23" x14ac:dyDescent="0.2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</row>
    <row r="2206" spans="2:23" x14ac:dyDescent="0.2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</row>
    <row r="2207" spans="2:23" x14ac:dyDescent="0.2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</row>
    <row r="2208" spans="2:23" x14ac:dyDescent="0.2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</row>
    <row r="2209" spans="2:23" x14ac:dyDescent="0.2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</row>
    <row r="2210" spans="2:23" x14ac:dyDescent="0.2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</row>
    <row r="2211" spans="2:23" x14ac:dyDescent="0.2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</row>
    <row r="2212" spans="2:23" x14ac:dyDescent="0.2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</row>
    <row r="2213" spans="2:23" x14ac:dyDescent="0.2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</row>
    <row r="2214" spans="2:23" x14ac:dyDescent="0.2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</row>
    <row r="2215" spans="2:23" x14ac:dyDescent="0.2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</row>
    <row r="2216" spans="2:23" x14ac:dyDescent="0.2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</row>
    <row r="2217" spans="2:23" x14ac:dyDescent="0.2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</row>
    <row r="2218" spans="2:23" x14ac:dyDescent="0.2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</row>
    <row r="2219" spans="2:23" x14ac:dyDescent="0.2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</row>
    <row r="2220" spans="2:23" x14ac:dyDescent="0.2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</row>
    <row r="2221" spans="2:23" x14ac:dyDescent="0.2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</row>
    <row r="2222" spans="2:23" x14ac:dyDescent="0.2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</row>
    <row r="2223" spans="2:23" x14ac:dyDescent="0.2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</row>
    <row r="2224" spans="2:23" x14ac:dyDescent="0.2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</row>
    <row r="2225" spans="2:23" x14ac:dyDescent="0.2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</row>
    <row r="2226" spans="2:23" x14ac:dyDescent="0.2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</row>
    <row r="2227" spans="2:23" x14ac:dyDescent="0.2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</row>
    <row r="2228" spans="2:23" x14ac:dyDescent="0.2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</row>
    <row r="2229" spans="2:23" x14ac:dyDescent="0.2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</row>
    <row r="2230" spans="2:23" x14ac:dyDescent="0.2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</row>
    <row r="2231" spans="2:23" x14ac:dyDescent="0.2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</row>
    <row r="2232" spans="2:23" x14ac:dyDescent="0.2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</row>
    <row r="2233" spans="2:23" x14ac:dyDescent="0.2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</row>
    <row r="2234" spans="2:23" x14ac:dyDescent="0.2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</row>
    <row r="2235" spans="2:23" x14ac:dyDescent="0.2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</row>
    <row r="2236" spans="2:23" x14ac:dyDescent="0.2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</row>
    <row r="2237" spans="2:23" x14ac:dyDescent="0.2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</row>
    <row r="2238" spans="2:23" x14ac:dyDescent="0.2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</row>
    <row r="2239" spans="2:23" x14ac:dyDescent="0.2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</row>
    <row r="2240" spans="2:23" x14ac:dyDescent="0.2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</row>
    <row r="2241" spans="2:23" x14ac:dyDescent="0.2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</row>
    <row r="2242" spans="2:23" x14ac:dyDescent="0.2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</row>
    <row r="2243" spans="2:23" x14ac:dyDescent="0.2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</row>
    <row r="2244" spans="2:23" x14ac:dyDescent="0.2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</row>
    <row r="2245" spans="2:23" x14ac:dyDescent="0.2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</row>
    <row r="2246" spans="2:23" x14ac:dyDescent="0.2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</row>
    <row r="2247" spans="2:23" x14ac:dyDescent="0.2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</row>
    <row r="2248" spans="2:23" x14ac:dyDescent="0.2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</row>
    <row r="2249" spans="2:23" x14ac:dyDescent="0.2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</row>
    <row r="2250" spans="2:23" x14ac:dyDescent="0.2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</row>
    <row r="2251" spans="2:23" x14ac:dyDescent="0.2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</row>
    <row r="2252" spans="2:23" x14ac:dyDescent="0.2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</row>
    <row r="2253" spans="2:23" x14ac:dyDescent="0.2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</row>
    <row r="2254" spans="2:23" x14ac:dyDescent="0.2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</row>
    <row r="2255" spans="2:23" x14ac:dyDescent="0.2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</row>
    <row r="2256" spans="2:23" x14ac:dyDescent="0.2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</row>
    <row r="2257" spans="2:23" x14ac:dyDescent="0.2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</row>
    <row r="2258" spans="2:23" x14ac:dyDescent="0.2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</row>
    <row r="2259" spans="2:23" x14ac:dyDescent="0.2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</row>
    <row r="2260" spans="2:23" x14ac:dyDescent="0.2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</row>
    <row r="2261" spans="2:23" x14ac:dyDescent="0.2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</row>
    <row r="2262" spans="2:23" x14ac:dyDescent="0.2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</row>
    <row r="2263" spans="2:23" x14ac:dyDescent="0.2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</row>
    <row r="2264" spans="2:23" x14ac:dyDescent="0.2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</row>
    <row r="2265" spans="2:23" x14ac:dyDescent="0.2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</row>
    <row r="2266" spans="2:23" x14ac:dyDescent="0.2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</row>
    <row r="2267" spans="2:23" x14ac:dyDescent="0.2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</row>
    <row r="2268" spans="2:23" x14ac:dyDescent="0.2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</row>
    <row r="2269" spans="2:23" x14ac:dyDescent="0.2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</row>
    <row r="2270" spans="2:23" x14ac:dyDescent="0.2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</row>
    <row r="2271" spans="2:23" x14ac:dyDescent="0.2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</row>
    <row r="2272" spans="2:23" x14ac:dyDescent="0.2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</row>
    <row r="2273" spans="2:23" x14ac:dyDescent="0.2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</row>
    <row r="2274" spans="2:23" x14ac:dyDescent="0.2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</row>
    <row r="2275" spans="2:23" x14ac:dyDescent="0.2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</row>
    <row r="2276" spans="2:23" x14ac:dyDescent="0.2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</row>
    <row r="2277" spans="2:23" x14ac:dyDescent="0.2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</row>
    <row r="2278" spans="2:23" x14ac:dyDescent="0.2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</row>
    <row r="2279" spans="2:23" x14ac:dyDescent="0.2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</row>
    <row r="2280" spans="2:23" x14ac:dyDescent="0.2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</row>
    <row r="2281" spans="2:23" x14ac:dyDescent="0.2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</row>
    <row r="2282" spans="2:23" x14ac:dyDescent="0.2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</row>
    <row r="2283" spans="2:23" x14ac:dyDescent="0.2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</row>
    <row r="2284" spans="2:23" x14ac:dyDescent="0.2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</row>
    <row r="2285" spans="2:23" x14ac:dyDescent="0.2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</row>
    <row r="2286" spans="2:23" x14ac:dyDescent="0.2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</row>
    <row r="2287" spans="2:23" x14ac:dyDescent="0.2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</row>
    <row r="2288" spans="2:23" x14ac:dyDescent="0.2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</row>
    <row r="2289" spans="2:23" x14ac:dyDescent="0.2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</row>
    <row r="2290" spans="2:23" x14ac:dyDescent="0.2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</row>
    <row r="2291" spans="2:23" x14ac:dyDescent="0.2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</row>
    <row r="2292" spans="2:23" x14ac:dyDescent="0.2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</row>
    <row r="2293" spans="2:23" x14ac:dyDescent="0.2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</row>
    <row r="2294" spans="2:23" x14ac:dyDescent="0.2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</row>
    <row r="2295" spans="2:23" x14ac:dyDescent="0.2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</row>
    <row r="2296" spans="2:23" x14ac:dyDescent="0.2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</row>
    <row r="2297" spans="2:23" x14ac:dyDescent="0.2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</row>
    <row r="2298" spans="2:23" x14ac:dyDescent="0.2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</row>
    <row r="2299" spans="2:23" x14ac:dyDescent="0.2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</row>
    <row r="2300" spans="2:23" x14ac:dyDescent="0.2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</row>
    <row r="2301" spans="2:23" x14ac:dyDescent="0.2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</row>
    <row r="2302" spans="2:23" x14ac:dyDescent="0.2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</row>
    <row r="2303" spans="2:23" x14ac:dyDescent="0.2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</row>
    <row r="2304" spans="2:23" x14ac:dyDescent="0.2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</row>
    <row r="2305" spans="2:23" x14ac:dyDescent="0.2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</row>
    <row r="2306" spans="2:23" x14ac:dyDescent="0.2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</row>
    <row r="2307" spans="2:23" x14ac:dyDescent="0.2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</row>
    <row r="2308" spans="2:23" x14ac:dyDescent="0.2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</row>
    <row r="2309" spans="2:23" x14ac:dyDescent="0.2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</row>
    <row r="2310" spans="2:23" x14ac:dyDescent="0.2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</row>
    <row r="2311" spans="2:23" x14ac:dyDescent="0.2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</row>
    <row r="2312" spans="2:23" x14ac:dyDescent="0.2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</row>
    <row r="2313" spans="2:23" x14ac:dyDescent="0.2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</row>
    <row r="2314" spans="2:23" x14ac:dyDescent="0.2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</row>
    <row r="2315" spans="2:23" x14ac:dyDescent="0.2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</row>
    <row r="2316" spans="2:23" x14ac:dyDescent="0.2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</row>
    <row r="2317" spans="2:23" x14ac:dyDescent="0.2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</row>
    <row r="2318" spans="2:23" x14ac:dyDescent="0.2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</row>
    <row r="2319" spans="2:23" x14ac:dyDescent="0.2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</row>
    <row r="2320" spans="2:23" x14ac:dyDescent="0.2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</row>
    <row r="2321" spans="2:23" x14ac:dyDescent="0.2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</row>
    <row r="2322" spans="2:23" x14ac:dyDescent="0.2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</row>
    <row r="2323" spans="2:23" x14ac:dyDescent="0.2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</row>
    <row r="2324" spans="2:23" x14ac:dyDescent="0.2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</row>
    <row r="2325" spans="2:23" x14ac:dyDescent="0.2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</row>
    <row r="2326" spans="2:23" x14ac:dyDescent="0.2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</row>
    <row r="2327" spans="2:23" x14ac:dyDescent="0.2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</row>
    <row r="2328" spans="2:23" x14ac:dyDescent="0.2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</row>
    <row r="2329" spans="2:23" x14ac:dyDescent="0.2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</row>
    <row r="2330" spans="2:23" x14ac:dyDescent="0.2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</row>
    <row r="2331" spans="2:23" x14ac:dyDescent="0.2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</row>
    <row r="2332" spans="2:23" x14ac:dyDescent="0.2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</row>
    <row r="2333" spans="2:23" x14ac:dyDescent="0.2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</row>
    <row r="2334" spans="2:23" x14ac:dyDescent="0.2">
      <c r="B2334" s="45"/>
      <c r="C2334" s="45"/>
      <c r="D2334" s="45"/>
      <c r="E2334" s="45"/>
      <c r="F2334" s="45"/>
      <c r="G2334" s="45"/>
      <c r="H2334" s="45"/>
    </row>
    <row r="2335" spans="2:23" x14ac:dyDescent="0.2">
      <c r="B2335" s="45"/>
      <c r="C2335" s="45"/>
      <c r="D2335" s="45"/>
      <c r="E2335" s="45"/>
      <c r="F2335" s="45"/>
      <c r="G2335" s="45"/>
      <c r="H2335" s="45"/>
    </row>
    <row r="2336" spans="2:23" x14ac:dyDescent="0.2">
      <c r="B2336" s="45"/>
      <c r="C2336" s="45"/>
      <c r="D2336" s="45"/>
      <c r="E2336" s="45"/>
      <c r="F2336" s="45"/>
      <c r="G2336" s="45"/>
      <c r="H2336" s="45"/>
    </row>
    <row r="2337" spans="2:8" x14ac:dyDescent="0.2">
      <c r="B2337" s="45"/>
      <c r="C2337" s="45"/>
      <c r="D2337" s="45"/>
      <c r="E2337" s="45"/>
      <c r="F2337" s="45"/>
      <c r="G2337" s="45"/>
      <c r="H2337" s="45"/>
    </row>
    <row r="2338" spans="2:8" x14ac:dyDescent="0.2">
      <c r="B2338" s="45"/>
      <c r="C2338" s="45"/>
      <c r="D2338" s="45"/>
      <c r="E2338" s="45"/>
      <c r="F2338" s="45"/>
      <c r="G2338" s="45"/>
      <c r="H2338" s="45"/>
    </row>
    <row r="2339" spans="2:8" x14ac:dyDescent="0.2">
      <c r="B2339" s="45"/>
      <c r="C2339" s="45"/>
      <c r="D2339" s="45"/>
      <c r="E2339" s="45"/>
      <c r="F2339" s="45"/>
      <c r="G2339" s="45"/>
      <c r="H2339" s="45"/>
    </row>
    <row r="2340" spans="2:8" x14ac:dyDescent="0.2">
      <c r="B2340" s="45"/>
      <c r="C2340" s="45"/>
      <c r="D2340" s="45"/>
      <c r="E2340" s="45"/>
      <c r="F2340" s="45"/>
      <c r="G2340" s="45"/>
      <c r="H2340" s="45"/>
    </row>
    <row r="2341" spans="2:8" x14ac:dyDescent="0.2">
      <c r="B2341" s="45"/>
      <c r="C2341" s="45"/>
      <c r="D2341" s="45"/>
      <c r="E2341" s="45"/>
      <c r="F2341" s="45"/>
      <c r="G2341" s="45"/>
      <c r="H2341" s="45"/>
    </row>
    <row r="2342" spans="2:8" x14ac:dyDescent="0.2">
      <c r="B2342" s="45"/>
      <c r="C2342" s="45"/>
      <c r="D2342" s="45"/>
      <c r="E2342" s="45"/>
      <c r="F2342" s="45"/>
      <c r="G2342" s="45"/>
      <c r="H2342" s="45"/>
    </row>
    <row r="2343" spans="2:8" x14ac:dyDescent="0.2">
      <c r="B2343" s="45"/>
      <c r="C2343" s="45"/>
      <c r="D2343" s="45"/>
      <c r="E2343" s="45"/>
      <c r="F2343" s="45"/>
      <c r="G2343" s="45"/>
      <c r="H2343" s="45"/>
    </row>
    <row r="2344" spans="2:8" x14ac:dyDescent="0.2">
      <c r="B2344" s="45"/>
      <c r="C2344" s="45"/>
      <c r="D2344" s="45"/>
      <c r="E2344" s="45"/>
      <c r="F2344" s="45"/>
      <c r="G2344" s="45"/>
      <c r="H2344" s="45"/>
    </row>
    <row r="2345" spans="2:8" x14ac:dyDescent="0.2">
      <c r="B2345" s="45"/>
      <c r="C2345" s="45"/>
      <c r="D2345" s="45"/>
      <c r="E2345" s="45"/>
      <c r="F2345" s="45"/>
      <c r="G2345" s="45"/>
      <c r="H2345" s="45"/>
    </row>
    <row r="2346" spans="2:8" x14ac:dyDescent="0.2">
      <c r="B2346" s="45"/>
      <c r="C2346" s="45"/>
      <c r="D2346" s="45"/>
      <c r="E2346" s="45"/>
      <c r="F2346" s="45"/>
      <c r="G2346" s="45"/>
      <c r="H2346" s="45"/>
    </row>
    <row r="2347" spans="2:8" x14ac:dyDescent="0.2">
      <c r="B2347" s="45"/>
      <c r="C2347" s="45"/>
      <c r="D2347" s="45"/>
      <c r="E2347" s="45"/>
      <c r="F2347" s="45"/>
      <c r="G2347" s="45"/>
      <c r="H2347" s="45"/>
    </row>
    <row r="2348" spans="2:8" x14ac:dyDescent="0.2">
      <c r="B2348" s="45"/>
      <c r="C2348" s="45"/>
      <c r="D2348" s="45"/>
      <c r="E2348" s="45"/>
      <c r="F2348" s="45"/>
      <c r="G2348" s="45"/>
      <c r="H2348" s="45"/>
    </row>
    <row r="2349" spans="2:8" x14ac:dyDescent="0.2">
      <c r="B2349" s="45"/>
      <c r="C2349" s="45"/>
      <c r="D2349" s="45"/>
      <c r="E2349" s="45"/>
      <c r="F2349" s="45"/>
      <c r="G2349" s="45"/>
      <c r="H2349" s="45"/>
    </row>
    <row r="2350" spans="2:8" x14ac:dyDescent="0.2">
      <c r="B2350" s="45"/>
      <c r="C2350" s="45"/>
      <c r="D2350" s="45"/>
      <c r="E2350" s="45"/>
      <c r="F2350" s="45"/>
      <c r="G2350" s="45"/>
      <c r="H2350" s="45"/>
    </row>
    <row r="2351" spans="2:8" x14ac:dyDescent="0.2">
      <c r="B2351" s="45"/>
      <c r="C2351" s="45"/>
      <c r="D2351" s="45"/>
      <c r="E2351" s="45"/>
      <c r="F2351" s="45"/>
      <c r="G2351" s="45"/>
      <c r="H2351" s="45"/>
    </row>
    <row r="2352" spans="2:8" x14ac:dyDescent="0.2">
      <c r="B2352" s="45"/>
      <c r="C2352" s="45"/>
      <c r="D2352" s="45"/>
      <c r="E2352" s="45"/>
      <c r="F2352" s="45"/>
      <c r="G2352" s="45"/>
      <c r="H2352" s="45"/>
    </row>
    <row r="2353" spans="2:8" x14ac:dyDescent="0.2">
      <c r="B2353" s="45"/>
      <c r="C2353" s="45"/>
      <c r="D2353" s="45"/>
      <c r="E2353" s="45"/>
      <c r="F2353" s="45"/>
      <c r="G2353" s="45"/>
      <c r="H2353" s="45"/>
    </row>
    <row r="2354" spans="2:8" x14ac:dyDescent="0.2">
      <c r="B2354" s="45"/>
      <c r="C2354" s="45"/>
      <c r="D2354" s="45"/>
      <c r="E2354" s="45"/>
      <c r="F2354" s="45"/>
      <c r="G2354" s="45"/>
      <c r="H2354" s="45"/>
    </row>
    <row r="2355" spans="2:8" x14ac:dyDescent="0.2">
      <c r="B2355" s="45"/>
      <c r="C2355" s="45"/>
      <c r="D2355" s="45"/>
      <c r="E2355" s="45"/>
      <c r="F2355" s="45"/>
      <c r="G2355" s="45"/>
      <c r="H2355" s="45"/>
    </row>
    <row r="2356" spans="2:8" x14ac:dyDescent="0.2">
      <c r="B2356" s="45"/>
      <c r="C2356" s="45"/>
      <c r="D2356" s="45"/>
      <c r="E2356" s="45"/>
      <c r="F2356" s="45"/>
      <c r="G2356" s="45"/>
      <c r="H2356" s="45"/>
    </row>
    <row r="2357" spans="2:8" x14ac:dyDescent="0.2">
      <c r="B2357" s="45"/>
      <c r="C2357" s="45"/>
      <c r="D2357" s="45"/>
      <c r="E2357" s="45"/>
      <c r="F2357" s="45"/>
      <c r="G2357" s="45"/>
      <c r="H2357" s="45"/>
    </row>
    <row r="2358" spans="2:8" x14ac:dyDescent="0.2">
      <c r="B2358" s="45"/>
      <c r="C2358" s="45"/>
      <c r="D2358" s="45"/>
      <c r="E2358" s="45"/>
      <c r="F2358" s="45"/>
      <c r="G2358" s="45"/>
      <c r="H2358" s="45"/>
    </row>
    <row r="2359" spans="2:8" x14ac:dyDescent="0.2">
      <c r="B2359" s="45"/>
      <c r="C2359" s="45"/>
      <c r="D2359" s="45"/>
      <c r="E2359" s="45"/>
      <c r="F2359" s="45"/>
      <c r="G2359" s="45"/>
      <c r="H2359" s="45"/>
    </row>
    <row r="2360" spans="2:8" x14ac:dyDescent="0.2">
      <c r="B2360" s="45"/>
      <c r="C2360" s="45"/>
      <c r="D2360" s="45"/>
      <c r="E2360" s="45"/>
      <c r="F2360" s="45"/>
      <c r="G2360" s="45"/>
      <c r="H2360" s="45"/>
    </row>
    <row r="2361" spans="2:8" x14ac:dyDescent="0.2">
      <c r="B2361" s="45"/>
      <c r="C2361" s="45"/>
      <c r="D2361" s="45"/>
      <c r="E2361" s="45"/>
      <c r="F2361" s="45"/>
      <c r="G2361" s="45"/>
      <c r="H2361" s="45"/>
    </row>
    <row r="2362" spans="2:8" x14ac:dyDescent="0.2">
      <c r="B2362" s="45"/>
      <c r="C2362" s="45"/>
      <c r="D2362" s="45"/>
      <c r="E2362" s="45"/>
      <c r="F2362" s="45"/>
      <c r="G2362" s="45"/>
      <c r="H2362" s="45"/>
    </row>
    <row r="2363" spans="2:8" x14ac:dyDescent="0.2">
      <c r="B2363" s="45"/>
      <c r="C2363" s="45"/>
      <c r="D2363" s="45"/>
      <c r="E2363" s="45"/>
      <c r="F2363" s="45"/>
      <c r="G2363" s="45"/>
      <c r="H2363" s="45"/>
    </row>
    <row r="2364" spans="2:8" x14ac:dyDescent="0.2">
      <c r="B2364" s="45"/>
      <c r="C2364" s="45"/>
      <c r="D2364" s="45"/>
      <c r="E2364" s="45"/>
      <c r="F2364" s="45"/>
      <c r="G2364" s="45"/>
      <c r="H2364" s="45"/>
    </row>
    <row r="2365" spans="2:8" x14ac:dyDescent="0.2">
      <c r="B2365" s="45"/>
      <c r="C2365" s="45"/>
      <c r="D2365" s="45"/>
      <c r="E2365" s="45"/>
      <c r="F2365" s="45"/>
      <c r="G2365" s="45"/>
      <c r="H2365" s="45"/>
    </row>
    <row r="2366" spans="2:8" x14ac:dyDescent="0.2">
      <c r="B2366" s="45"/>
      <c r="C2366" s="45"/>
      <c r="D2366" s="45"/>
      <c r="E2366" s="45"/>
      <c r="F2366" s="45"/>
      <c r="G2366" s="45"/>
      <c r="H2366" s="45"/>
    </row>
    <row r="2367" spans="2:8" x14ac:dyDescent="0.2">
      <c r="B2367" s="45"/>
      <c r="C2367" s="45"/>
      <c r="D2367" s="45"/>
      <c r="E2367" s="45"/>
      <c r="F2367" s="45"/>
      <c r="G2367" s="45"/>
      <c r="H2367" s="45"/>
    </row>
    <row r="2368" spans="2:8" x14ac:dyDescent="0.2">
      <c r="B2368" s="45"/>
      <c r="C2368" s="45"/>
      <c r="D2368" s="45"/>
      <c r="E2368" s="45"/>
      <c r="F2368" s="45"/>
      <c r="G2368" s="45"/>
      <c r="H2368" s="45"/>
    </row>
    <row r="2369" spans="2:8" x14ac:dyDescent="0.2">
      <c r="B2369" s="45"/>
      <c r="C2369" s="45"/>
      <c r="D2369" s="45"/>
      <c r="E2369" s="45"/>
      <c r="F2369" s="45"/>
      <c r="G2369" s="45"/>
      <c r="H2369" s="45"/>
    </row>
    <row r="2370" spans="2:8" x14ac:dyDescent="0.2">
      <c r="B2370" s="45"/>
      <c r="C2370" s="45"/>
      <c r="D2370" s="45"/>
      <c r="E2370" s="45"/>
      <c r="F2370" s="45"/>
      <c r="G2370" s="45"/>
      <c r="H2370" s="45"/>
    </row>
    <row r="2371" spans="2:8" x14ac:dyDescent="0.2">
      <c r="B2371" s="45"/>
      <c r="C2371" s="45"/>
      <c r="D2371" s="45"/>
      <c r="E2371" s="45"/>
      <c r="F2371" s="45"/>
      <c r="G2371" s="45"/>
      <c r="H2371" s="45"/>
    </row>
    <row r="2372" spans="2:8" x14ac:dyDescent="0.2">
      <c r="B2372" s="45"/>
      <c r="C2372" s="45"/>
      <c r="D2372" s="45"/>
      <c r="E2372" s="45"/>
      <c r="F2372" s="45"/>
      <c r="G2372" s="45"/>
      <c r="H2372" s="45"/>
    </row>
    <row r="2373" spans="2:8" x14ac:dyDescent="0.2">
      <c r="B2373" s="45"/>
      <c r="C2373" s="45"/>
      <c r="D2373" s="45"/>
      <c r="E2373" s="45"/>
      <c r="F2373" s="45"/>
      <c r="G2373" s="45"/>
      <c r="H2373" s="45"/>
    </row>
    <row r="2374" spans="2:8" x14ac:dyDescent="0.2">
      <c r="B2374" s="45"/>
      <c r="C2374" s="45"/>
      <c r="D2374" s="45"/>
      <c r="E2374" s="45"/>
      <c r="F2374" s="45"/>
      <c r="G2374" s="45"/>
      <c r="H2374" s="45"/>
    </row>
    <row r="2375" spans="2:8" x14ac:dyDescent="0.2">
      <c r="B2375" s="45"/>
      <c r="C2375" s="45"/>
      <c r="D2375" s="45"/>
      <c r="E2375" s="45"/>
      <c r="F2375" s="45"/>
      <c r="G2375" s="45"/>
      <c r="H2375" s="45"/>
    </row>
    <row r="2376" spans="2:8" x14ac:dyDescent="0.2">
      <c r="B2376" s="45"/>
      <c r="C2376" s="45"/>
      <c r="D2376" s="45"/>
      <c r="E2376" s="45"/>
      <c r="F2376" s="45"/>
      <c r="G2376" s="45"/>
      <c r="H2376" s="45"/>
    </row>
    <row r="2377" spans="2:8" x14ac:dyDescent="0.2">
      <c r="B2377" s="45"/>
      <c r="C2377" s="45"/>
      <c r="D2377" s="45"/>
      <c r="E2377" s="45"/>
      <c r="F2377" s="45"/>
      <c r="G2377" s="45"/>
      <c r="H2377" s="45"/>
    </row>
    <row r="2378" spans="2:8" x14ac:dyDescent="0.2">
      <c r="B2378" s="45"/>
      <c r="C2378" s="45"/>
      <c r="D2378" s="45"/>
      <c r="E2378" s="45"/>
      <c r="F2378" s="45"/>
      <c r="G2378" s="45"/>
      <c r="H2378" s="45"/>
    </row>
    <row r="2379" spans="2:8" x14ac:dyDescent="0.2">
      <c r="B2379" s="45"/>
      <c r="C2379" s="45"/>
      <c r="D2379" s="45"/>
      <c r="E2379" s="45"/>
      <c r="F2379" s="45"/>
      <c r="G2379" s="45"/>
      <c r="H2379" s="45"/>
    </row>
    <row r="2380" spans="2:8" x14ac:dyDescent="0.2">
      <c r="B2380" s="45"/>
      <c r="C2380" s="45"/>
      <c r="D2380" s="45"/>
      <c r="E2380" s="45"/>
      <c r="F2380" s="45"/>
      <c r="G2380" s="45"/>
      <c r="H2380" s="45"/>
    </row>
    <row r="2381" spans="2:8" x14ac:dyDescent="0.2">
      <c r="B2381" s="45"/>
      <c r="C2381" s="45"/>
      <c r="D2381" s="45"/>
      <c r="E2381" s="45"/>
      <c r="F2381" s="45"/>
      <c r="G2381" s="45"/>
      <c r="H2381" s="45"/>
    </row>
    <row r="2382" spans="2:8" x14ac:dyDescent="0.2">
      <c r="B2382" s="45"/>
      <c r="C2382" s="45"/>
      <c r="D2382" s="45"/>
      <c r="E2382" s="45"/>
      <c r="F2382" s="45"/>
      <c r="G2382" s="45"/>
      <c r="H2382" s="45"/>
    </row>
    <row r="2383" spans="2:8" x14ac:dyDescent="0.2">
      <c r="B2383" s="45"/>
      <c r="C2383" s="45"/>
      <c r="D2383" s="45"/>
      <c r="E2383" s="45"/>
      <c r="F2383" s="45"/>
      <c r="G2383" s="45"/>
      <c r="H2383" s="45"/>
    </row>
    <row r="2384" spans="2:8" x14ac:dyDescent="0.2">
      <c r="B2384" s="45"/>
      <c r="C2384" s="45"/>
      <c r="D2384" s="45"/>
      <c r="E2384" s="45"/>
      <c r="F2384" s="45"/>
      <c r="G2384" s="45"/>
      <c r="H2384" s="45"/>
    </row>
    <row r="2385" spans="2:8" x14ac:dyDescent="0.2">
      <c r="B2385" s="45"/>
      <c r="C2385" s="45"/>
      <c r="D2385" s="45"/>
      <c r="E2385" s="45"/>
      <c r="F2385" s="45"/>
      <c r="G2385" s="45"/>
      <c r="H2385" s="45"/>
    </row>
    <row r="2386" spans="2:8" x14ac:dyDescent="0.2">
      <c r="B2386" s="45"/>
      <c r="C2386" s="45"/>
      <c r="D2386" s="45"/>
      <c r="E2386" s="45"/>
      <c r="F2386" s="45"/>
      <c r="G2386" s="45"/>
      <c r="H2386" s="45"/>
    </row>
    <row r="2387" spans="2:8" x14ac:dyDescent="0.2">
      <c r="B2387" s="45"/>
      <c r="C2387" s="45"/>
      <c r="D2387" s="45"/>
      <c r="E2387" s="45"/>
      <c r="F2387" s="45"/>
      <c r="G2387" s="45"/>
      <c r="H2387" s="45"/>
    </row>
    <row r="2388" spans="2:8" x14ac:dyDescent="0.2">
      <c r="B2388" s="45"/>
      <c r="C2388" s="45"/>
      <c r="D2388" s="45"/>
      <c r="E2388" s="45"/>
      <c r="F2388" s="45"/>
      <c r="G2388" s="45"/>
      <c r="H2388" s="45"/>
    </row>
    <row r="2389" spans="2:8" x14ac:dyDescent="0.2">
      <c r="B2389" s="45"/>
      <c r="C2389" s="45"/>
      <c r="D2389" s="45"/>
      <c r="E2389" s="45"/>
      <c r="F2389" s="45"/>
      <c r="G2389" s="45"/>
      <c r="H2389" s="45"/>
    </row>
    <row r="2390" spans="2:8" x14ac:dyDescent="0.2">
      <c r="B2390" s="45"/>
      <c r="C2390" s="45"/>
      <c r="D2390" s="45"/>
      <c r="E2390" s="45"/>
      <c r="F2390" s="45"/>
      <c r="G2390" s="45"/>
      <c r="H2390" s="45"/>
    </row>
    <row r="2391" spans="2:8" x14ac:dyDescent="0.2">
      <c r="B2391" s="45"/>
      <c r="C2391" s="45"/>
      <c r="D2391" s="45"/>
      <c r="E2391" s="45"/>
      <c r="F2391" s="45"/>
      <c r="G2391" s="45"/>
      <c r="H2391" s="45"/>
    </row>
    <row r="2392" spans="2:8" x14ac:dyDescent="0.2">
      <c r="B2392" s="45"/>
      <c r="C2392" s="45"/>
      <c r="D2392" s="45"/>
      <c r="E2392" s="45"/>
      <c r="F2392" s="45"/>
      <c r="G2392" s="45"/>
      <c r="H2392" s="45"/>
    </row>
    <row r="2393" spans="2:8" x14ac:dyDescent="0.2">
      <c r="B2393" s="45"/>
      <c r="C2393" s="45"/>
      <c r="D2393" s="45"/>
      <c r="E2393" s="45"/>
      <c r="F2393" s="45"/>
      <c r="G2393" s="45"/>
      <c r="H2393" s="45"/>
    </row>
    <row r="2394" spans="2:8" x14ac:dyDescent="0.2">
      <c r="B2394" s="45"/>
      <c r="C2394" s="45"/>
      <c r="D2394" s="45"/>
      <c r="E2394" s="45"/>
      <c r="F2394" s="45"/>
      <c r="G2394" s="45"/>
      <c r="H2394" s="45"/>
    </row>
    <row r="2395" spans="2:8" x14ac:dyDescent="0.2">
      <c r="B2395" s="45"/>
      <c r="C2395" s="45"/>
      <c r="D2395" s="45"/>
      <c r="E2395" s="45"/>
      <c r="F2395" s="45"/>
      <c r="G2395" s="45"/>
      <c r="H2395" s="45"/>
    </row>
    <row r="2396" spans="2:8" x14ac:dyDescent="0.2">
      <c r="B2396" s="45"/>
      <c r="C2396" s="45"/>
      <c r="D2396" s="45"/>
      <c r="E2396" s="45"/>
      <c r="F2396" s="45"/>
      <c r="G2396" s="45"/>
      <c r="H2396" s="45"/>
    </row>
    <row r="2397" spans="2:8" x14ac:dyDescent="0.2">
      <c r="B2397" s="45"/>
      <c r="C2397" s="45"/>
      <c r="D2397" s="45"/>
      <c r="E2397" s="45"/>
      <c r="F2397" s="45"/>
      <c r="G2397" s="45"/>
      <c r="H2397" s="45"/>
    </row>
    <row r="2398" spans="2:8" x14ac:dyDescent="0.2">
      <c r="B2398" s="45"/>
      <c r="C2398" s="45"/>
      <c r="D2398" s="45"/>
      <c r="E2398" s="45"/>
      <c r="F2398" s="45"/>
      <c r="G2398" s="45"/>
      <c r="H2398" s="45"/>
    </row>
    <row r="2399" spans="2:8" x14ac:dyDescent="0.2">
      <c r="B2399" s="45"/>
      <c r="C2399" s="45"/>
      <c r="D2399" s="45"/>
      <c r="E2399" s="45"/>
      <c r="F2399" s="45"/>
      <c r="G2399" s="45"/>
      <c r="H2399" s="45"/>
    </row>
    <row r="2400" spans="2:8" x14ac:dyDescent="0.2">
      <c r="B2400" s="45"/>
      <c r="C2400" s="45"/>
      <c r="D2400" s="45"/>
      <c r="E2400" s="45"/>
      <c r="F2400" s="45"/>
      <c r="G2400" s="45"/>
      <c r="H2400" s="45"/>
    </row>
    <row r="2401" spans="2:8" x14ac:dyDescent="0.2">
      <c r="B2401" s="45"/>
      <c r="C2401" s="45"/>
      <c r="D2401" s="45"/>
      <c r="E2401" s="45"/>
      <c r="F2401" s="45"/>
      <c r="G2401" s="45"/>
      <c r="H2401" s="45"/>
    </row>
    <row r="2402" spans="2:8" x14ac:dyDescent="0.2">
      <c r="B2402" s="45"/>
      <c r="C2402" s="45"/>
      <c r="D2402" s="45"/>
      <c r="E2402" s="45"/>
      <c r="F2402" s="45"/>
      <c r="G2402" s="45"/>
      <c r="H2402" s="45"/>
    </row>
    <row r="2403" spans="2:8" x14ac:dyDescent="0.2">
      <c r="C2403" s="45"/>
      <c r="D2403" s="45"/>
      <c r="E2403" s="45"/>
      <c r="F2403" s="45"/>
      <c r="G2403" s="45"/>
      <c r="H2403" s="45"/>
    </row>
  </sheetData>
  <sheetProtection password="C036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481"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4">
      <formula1>ListWindow</formula1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34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4">
      <formula1>ListBeleuchtung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4">
      <formula1>ListRaumReflex</formula1>
    </dataValidation>
    <dataValidation allowBlank="1" showInputMessage="1" sqref="R5:R34"/>
    <dataValidation type="whole" allowBlank="1" showInputMessage="1" showErrorMessage="1" errorTitle="Errore" error="È necessario immettere valori interi compresi tra 0 e 999." promptTitle="Numero" prompt="Immettere il numero totale di questo tipo di finestra." sqref="Q34">
      <formula1>0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4">
      <formula1>-99</formula1>
      <formula2>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4">
      <formula1>0</formula1>
      <formula2>99999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4">
      <formula1>0</formula1>
      <formula2>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4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4">
      <formula1>0</formula1>
      <formula2>999</formula2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5"/>
    <dataValidation allowBlank="1" showInputMessage="1" showErrorMessage="1" errorTitle="Errore" error="Inserisci solo testo in questo campo." promptTitle="Locale tipo" prompt="Immettere qui il nome del locale. I locali secondari non devono essere registrati." sqref="B6"/>
    <dataValidation allowBlank="1" showInputMessage="1" showErrorMessage="1" errorTitle="Errore" error="Inserisci solo testo in questo campo." promptTitle="Locale tipo" prompt="Immettere qui il nome del locale. I locali secondari non devono essere registrati." sqref="B7"/>
    <dataValidation allowBlank="1" showInputMessage="1" showErrorMessage="1" errorTitle="Errore" error="Inserisci solo testo in questo campo." promptTitle="Locale tipo" prompt="Immettere qui il nome del locale. I locali secondari non devono essere registrati." sqref="B8"/>
    <dataValidation allowBlank="1" showInputMessage="1" showErrorMessage="1" errorTitle="Errore" error="Inserisci solo testo in questo campo." promptTitle="Locale tipo" prompt="Immettere qui il nome del locale. I locali secondari non devono essere registrati." sqref="B9"/>
    <dataValidation allowBlank="1" showInputMessage="1" showErrorMessage="1" errorTitle="Errore" error="Inserisci solo testo in questo campo." promptTitle="Locale tipo" prompt="Immettere qui il nome del locale. I locali secondari non devono essere registrati." sqref="B10"/>
    <dataValidation allowBlank="1" showInputMessage="1" showErrorMessage="1" errorTitle="Errore" error="Inserisci solo testo in questo campo." promptTitle="Locale tipo" prompt="Immettere qui il nome del locale. I locali secondari non devono essere registrati." sqref="B11"/>
    <dataValidation allowBlank="1" showInputMessage="1" showErrorMessage="1" errorTitle="Errore" error="Inserisci solo testo in questo campo." promptTitle="Locale tipo" prompt="Immettere qui il nome del locale. I locali secondari non devono essere registrati." sqref="B12"/>
    <dataValidation allowBlank="1" showInputMessage="1" showErrorMessage="1" errorTitle="Errore" error="Inserisci solo testo in questo campo." promptTitle="Locale tipo" prompt="Immettere qui il nome del locale. I locali secondari non devono essere registrati." sqref="B13"/>
    <dataValidation allowBlank="1" showInputMessage="1" showErrorMessage="1" errorTitle="Errore" error="Inserisci solo testo in questo campo." promptTitle="Locale tipo" prompt="Immettere qui il nome del locale. I locali secondari non devono essere registrati." sqref="B14"/>
    <dataValidation allowBlank="1" showInputMessage="1" showErrorMessage="1" errorTitle="Errore" error="Inserisci solo testo in questo campo." promptTitle="Locale tipo" prompt="Immettere qui il nome del locale. I locali secondari non devono essere registrati." sqref="B15"/>
    <dataValidation allowBlank="1" showInputMessage="1" showErrorMessage="1" errorTitle="Errore" error="Inserisci solo testo in questo campo." promptTitle="Locale tipo" prompt="Immettere qui il nome del locale. I locali secondari non devono essere registrati." sqref="B16"/>
    <dataValidation allowBlank="1" showInputMessage="1" showErrorMessage="1" errorTitle="Errore" error="Inserisci solo testo in questo campo." promptTitle="Locale tipo" prompt="Immettere qui il nome del locale. I locali secondari non devono essere registrati." sqref="B17"/>
    <dataValidation allowBlank="1" showInputMessage="1" showErrorMessage="1" errorTitle="Errore" error="Inserisci solo testo in questo campo." promptTitle="Locale tipo" prompt="Immettere qui il nome del locale. I locali secondari non devono essere registrati." sqref="B18"/>
    <dataValidation allowBlank="1" showInputMessage="1" showErrorMessage="1" errorTitle="Errore" error="Inserisci solo testo in questo campo." promptTitle="Locale tipo" prompt="Immettere qui il nome del locale. I locali secondari non devono essere registrati." sqref="B19"/>
    <dataValidation allowBlank="1" showInputMessage="1" showErrorMessage="1" errorTitle="Errore" error="Inserisci solo testo in questo campo." promptTitle="Locale tipo" prompt="Immettere qui il nome del locale. I locali secondari non devono essere registrati." sqref="B20"/>
    <dataValidation allowBlank="1" showInputMessage="1" showErrorMessage="1" errorTitle="Errore" error="Inserisci solo testo in questo campo." promptTitle="Locale tipo" prompt="Immettere qui il nome del locale. I locali secondari non devono essere registrati." sqref="B21"/>
    <dataValidation allowBlank="1" showInputMessage="1" showErrorMessage="1" errorTitle="Errore" error="Inserisci solo testo in questo campo." promptTitle="Locale tipo" prompt="Immettere qui il nome del locale. I locali secondari non devono essere registrati." sqref="B22"/>
    <dataValidation allowBlank="1" showInputMessage="1" showErrorMessage="1" errorTitle="Errore" error="Inserisci solo testo in questo campo." promptTitle="Locale tipo" prompt="Immettere qui il nome del locale. I locali secondari non devono essere registrati." sqref="B23"/>
    <dataValidation allowBlank="1" showInputMessage="1" showErrorMessage="1" errorTitle="Errore" error="Inserisci solo testo in questo campo." promptTitle="Locale tipo" prompt="Immettere qui il nome del locale. I locali secondari non devono essere registrati." sqref="B24"/>
    <dataValidation allowBlank="1" showInputMessage="1" showErrorMessage="1" errorTitle="Errore" error="Inserisci solo testo in questo campo." promptTitle="Locale tipo" prompt="Immettere qui il nome del locale. I locali secondari non devono essere registrati." sqref="B25"/>
    <dataValidation allowBlank="1" showInputMessage="1" showErrorMessage="1" errorTitle="Errore" error="Inserisci solo testo in questo campo." promptTitle="Locale tipo" prompt="Immettere qui il nome del locale. I locali secondari non devono essere registrati." sqref="B26"/>
    <dataValidation allowBlank="1" showInputMessage="1" showErrorMessage="1" errorTitle="Errore" error="Inserisci solo testo in questo campo." promptTitle="Locale tipo" prompt="Immettere qui il nome del locale. I locali secondari non devono essere registrati." sqref="B27"/>
    <dataValidation allowBlank="1" showInputMessage="1" showErrorMessage="1" errorTitle="Errore" error="Inserisci solo testo in questo campo." promptTitle="Locale tipo" prompt="Immettere qui il nome del locale. I locali secondari non devono essere registrati." sqref="B28"/>
    <dataValidation allowBlank="1" showInputMessage="1" showErrorMessage="1" errorTitle="Errore" error="Inserisci solo testo in questo campo." promptTitle="Locale tipo" prompt="Immettere qui il nome del locale. I locali secondari non devono essere registrati." sqref="B29"/>
    <dataValidation allowBlank="1" showInputMessage="1" showErrorMessage="1" errorTitle="Errore" error="Inserisci solo testo in questo campo." promptTitle="Locale tipo" prompt="Immettere qui il nome del locale. I locali secondari non devono essere registrati." sqref="B30"/>
    <dataValidation allowBlank="1" showInputMessage="1" showErrorMessage="1" errorTitle="Errore" error="Inserisci solo testo in questo campo." promptTitle="Locale tipo" prompt="Immettere qui il nome del locale. I locali secondari non devono essere registrati." sqref="B31"/>
    <dataValidation allowBlank="1" showInputMessage="1" showErrorMessage="1" errorTitle="Errore" error="Inserisci solo testo in questo campo." promptTitle="Locale tipo" prompt="Immettere qui il nome del locale. I locali secondari non devono essere registrati." sqref="B32"/>
    <dataValidation allowBlank="1" showInputMessage="1" showErrorMessage="1" errorTitle="Errore" error="Inserisci solo testo in questo campo." promptTitle="Locale tipo" prompt="Immettere qui il nome del locale. I locali secondari non devono essere registrati." sqref="B33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5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6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7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8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9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0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1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2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3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4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5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6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7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8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9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0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1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2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3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4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5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6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7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8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9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0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1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2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3">
      <formula1>ListBeleuchtung</formula1>
    </dataValidation>
    <dataValidation type="decimal" allowBlank="1" showInputMessage="1" showErrorMessage="1" errorTitle="Errore" error="È necessario immettere valori compresi tra 0 e 999." promptTitle="Larghezza" prompt="Immettere le dimensioni del locale." sqref="D5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6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7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8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9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0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1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2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3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4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5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6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7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8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9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0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1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2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3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4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5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6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7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8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9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0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1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2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3">
      <formula1>0</formula1>
      <formula2>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5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6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7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8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9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0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1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2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3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4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5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6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7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8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9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0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1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2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3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4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5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6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7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8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9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0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1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2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3">
      <formula1>0</formula1>
      <formula2>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5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6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7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8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9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0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1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2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3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4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5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6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7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8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9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0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1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2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3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4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5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6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7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8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9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0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1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2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3">
      <formula1>0</formula1>
      <formula2>99999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5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6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7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8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9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0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1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2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3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4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5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6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7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8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9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0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1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2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3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4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5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6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7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8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9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0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1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2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3">
      <formula1>-99</formula1>
      <formula2>999</formula2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5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6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7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8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9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0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1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2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3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4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5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6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7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8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9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0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1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2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3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4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5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6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7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8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9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0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1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2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3">
      <formula1>ListRaumReflex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4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4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4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4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4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4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3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4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5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6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7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8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9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0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1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2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3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3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4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5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6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7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8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9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0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1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2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3">
      <formula1>0</formula1>
      <formula2>999</formula2>
    </dataValidation>
  </dataValidations>
  <hyperlinks>
    <hyperlink ref="G1:I2" location="'Nachweis Tageslicht'!A1" display="Zum Nachweis"/>
    <hyperlink ref="D1:F2" location="Überblick!A1" display="Zum Überblick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2"/>
  <cols>
    <col min="1" max="1" width="2.77734375" style="309" customWidth="1"/>
    <col min="2" max="2" width="46.33203125" style="309" customWidth="1"/>
    <col min="3" max="6" width="12.77734375" style="309" customWidth="1"/>
    <col min="7" max="7" width="11.5546875" style="309" customWidth="1"/>
    <col min="8" max="8" width="10.109375" style="309" customWidth="1"/>
    <col min="9" max="13" width="11.5546875" style="309" hidden="1" customWidth="1"/>
    <col min="14" max="16384" width="11.5546875" style="309"/>
  </cols>
  <sheetData>
    <row r="1" spans="1:20" ht="28.5" customHeight="1" x14ac:dyDescent="0.2">
      <c r="A1" s="313" t="str">
        <f>IF(Projektbez="","",Projektbez&amp;" - ")&amp;Texte!$B$97</f>
        <v>Locali tipo e prospettive</v>
      </c>
      <c r="B1" s="314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23"/>
      <c r="O1" s="323"/>
      <c r="P1" s="323"/>
      <c r="Q1" s="323"/>
      <c r="R1" s="323"/>
      <c r="S1" s="323"/>
      <c r="T1" s="315"/>
    </row>
    <row r="2" spans="1:20" ht="9" customHeight="1" x14ac:dyDescent="0.2">
      <c r="A2" s="139"/>
      <c r="B2" s="139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ht="18.75" customHeight="1" x14ac:dyDescent="0.2">
      <c r="A3" s="56"/>
      <c r="B3" s="252" t="str">
        <f>VLOOKUP(ADDRESS(ROW(),COLUMN(),4),MatrixTexteT5,2,FALSE)</f>
        <v>Locale Tipo</v>
      </c>
      <c r="C3" s="267" t="str">
        <f>VLOOKUP(ADDRESS(ROW(),COLUMN(),4),MatrixTexteT5,2,FALSE)</f>
        <v>Dati dello locale</v>
      </c>
      <c r="D3" s="268"/>
      <c r="E3" s="268"/>
      <c r="F3" s="268"/>
      <c r="G3" s="267" t="str">
        <f>Illuminazione_naturale!R3</f>
        <v>Ris.</v>
      </c>
      <c r="H3" s="268"/>
      <c r="I3" s="279" t="s">
        <v>127</v>
      </c>
      <c r="J3" s="280"/>
      <c r="K3" s="280"/>
      <c r="L3" s="280"/>
      <c r="M3" s="280"/>
      <c r="N3" s="315"/>
      <c r="O3" s="315"/>
      <c r="P3" s="315"/>
      <c r="Q3" s="315"/>
      <c r="R3" s="315"/>
      <c r="S3" s="315"/>
      <c r="T3" s="315"/>
    </row>
    <row r="4" spans="1:20" ht="46.5" customHeight="1" thickBot="1" x14ac:dyDescent="0.25">
      <c r="A4" s="124" t="s">
        <v>750</v>
      </c>
      <c r="B4" s="123" t="str">
        <f>VLOOKUP(ADDRESS(ROW(),COLUMN(),4),MatrixTexteT5,2,FALSE)</f>
        <v>Designazione locale
-</v>
      </c>
      <c r="C4" s="57" t="str">
        <f>VLOOKUP(ADDRESS(ROW(),COLUMN(),4),MatrixTexteT5,2,FALSE)</f>
        <v>Profondità dell'area usata
m</v>
      </c>
      <c r="D4" s="57" t="str">
        <f>VLOOKUP(ADDRESS(ROW(),COLUMN(),4),MatrixTexteT5,2,FALSE)</f>
        <v>Raggio visivo
m</v>
      </c>
      <c r="E4" s="283" t="str">
        <f>VLOOKUP(ADDRESS(ROW(),COLUMN(),4),MatrixTexteT5,2,FALSE)</f>
        <v>Livelli di visione
-</v>
      </c>
      <c r="F4" s="286"/>
      <c r="G4" s="57" t="str">
        <f>VLOOKUP(ADDRESS(ROW(),COLUMN(),4),MatrixTexteT5,2,FALSE)</f>
        <v>Risultato
-</v>
      </c>
      <c r="H4" s="57" t="str">
        <f>VLOOKUP(ADDRESS(ROW(),COLUMN(),4),MatrixTexteT5,2,FALSE)</f>
        <v>Risultato
Pt.</v>
      </c>
      <c r="I4" s="276" t="s">
        <v>916</v>
      </c>
      <c r="J4" s="276" t="s">
        <v>913</v>
      </c>
      <c r="K4" s="276" t="s">
        <v>966</v>
      </c>
      <c r="L4" s="57" t="s">
        <v>915</v>
      </c>
      <c r="M4" s="57" t="s">
        <v>912</v>
      </c>
      <c r="N4" s="315"/>
      <c r="O4" s="315"/>
      <c r="P4" s="315"/>
      <c r="Q4" s="315"/>
      <c r="R4" s="315"/>
      <c r="S4" s="315"/>
      <c r="T4" s="315"/>
    </row>
    <row r="5" spans="1:20" ht="16.5" thickTop="1" thickBot="1" x14ac:dyDescent="0.25">
      <c r="A5" s="58">
        <v>1</v>
      </c>
      <c r="B5" s="310" t="str">
        <f>IF(Illuminazione_naturale!B5="","",Illuminazione_naturale!B5)</f>
        <v/>
      </c>
      <c r="C5" s="277"/>
      <c r="D5" s="277"/>
      <c r="E5" s="284"/>
      <c r="F5" s="287"/>
      <c r="G5" s="59" t="str">
        <f>M5</f>
        <v/>
      </c>
      <c r="H5" s="308" t="str">
        <f>L5</f>
        <v/>
      </c>
      <c r="I5" s="59">
        <f>Illuminazione_naturale!W5</f>
        <v>0</v>
      </c>
      <c r="J5" s="59" t="str">
        <f>IFERROR(DEGREES(ATAN(I5/C5)),"")</f>
        <v/>
      </c>
      <c r="K5" s="59">
        <f>Illuminazione_naturale!S5*Illuminazione_naturale!H5</f>
        <v>0</v>
      </c>
      <c r="L5" s="59" t="str">
        <f>IFERROR(IF(AND(VLOOKUP(E5,MatrixAussicht,2,FALSE)=3,J5&gt;=54,D5&gt;=50),3,IF(AND(VLOOKUP(E5,MatrixAussicht,2,FALSE)&gt;=2,J5&gt;=28,D5&gt;=20),2,IF(AND(VLOOKUP(E5,MatrixAussicht,2,FALSE)&gt;=1,J5&gt;=14,D5&gt;=6),1,0))),"")</f>
        <v/>
      </c>
      <c r="M5" s="59" t="str">
        <f>IF(L5="","",IF(L5=3,Texte!$B$208,IF(L5=2,Texte!$B$209,IF(L5=1,Texte!$B$210,Texte!$B$211))))</f>
        <v/>
      </c>
      <c r="N5" s="315"/>
      <c r="O5" s="315"/>
      <c r="P5" s="315"/>
      <c r="Q5" s="315"/>
      <c r="R5" s="315"/>
      <c r="S5" s="315"/>
      <c r="T5" s="315"/>
    </row>
    <row r="6" spans="1:20" ht="16.5" thickTop="1" thickBot="1" x14ac:dyDescent="0.25">
      <c r="A6" s="58">
        <v>2</v>
      </c>
      <c r="B6" s="310" t="str">
        <f>IF(Illuminazione_naturale!B6="","",Illuminazione_naturale!B6)</f>
        <v/>
      </c>
      <c r="C6" s="277"/>
      <c r="D6" s="277"/>
      <c r="E6" s="284"/>
      <c r="F6" s="287"/>
      <c r="G6" s="59" t="str">
        <f t="shared" ref="G6:G34" si="0">M6</f>
        <v/>
      </c>
      <c r="H6" s="308" t="str">
        <f t="shared" ref="H6:H34" si="1">L6</f>
        <v/>
      </c>
      <c r="I6" s="59">
        <f>Illuminazione_naturale!W6</f>
        <v>0</v>
      </c>
      <c r="J6" s="59" t="str">
        <f>IFERROR(DEGREES(ATAN(I6/C6)),"")</f>
        <v/>
      </c>
      <c r="K6" s="59">
        <f>Illuminazione_naturale!S6*Illuminazione_naturale!H6</f>
        <v>0</v>
      </c>
      <c r="L6" s="59" t="str">
        <f>IFERROR(IF(AND(VLOOKUP(E6,MatrixAussicht,2,FALSE)=3,J6&gt;=54,D6&gt;=50),3,IF(AND(VLOOKUP(E6,MatrixAussicht,2,FALSE)&gt;=2,J6&gt;=28,D6&gt;=20),2,IF(AND(VLOOKUP(E6,MatrixAussicht,2,FALSE)&gt;=1,J6&gt;=14,D6&gt;=6),1,0))),"")</f>
        <v/>
      </c>
      <c r="M6" s="59" t="str">
        <f>IF(L6="","",IF(L6=3,Texte!$B$208,IF(L6=2,Texte!$B$209,IF(L6=1,Texte!$B$210,Texte!$B$211))))</f>
        <v/>
      </c>
      <c r="N6" s="315"/>
      <c r="O6" s="315"/>
      <c r="P6" s="315"/>
      <c r="Q6" s="315"/>
      <c r="R6" s="315"/>
      <c r="S6" s="315"/>
      <c r="T6" s="315"/>
    </row>
    <row r="7" spans="1:20" ht="16.5" thickTop="1" thickBot="1" x14ac:dyDescent="0.25">
      <c r="A7" s="58">
        <v>3</v>
      </c>
      <c r="B7" s="310" t="str">
        <f>IF(Illuminazione_naturale!B7="","",Illuminazione_naturale!B7)</f>
        <v/>
      </c>
      <c r="C7" s="277"/>
      <c r="D7" s="277"/>
      <c r="E7" s="284"/>
      <c r="F7" s="287"/>
      <c r="G7" s="59" t="str">
        <f t="shared" si="0"/>
        <v/>
      </c>
      <c r="H7" s="308" t="str">
        <f t="shared" si="1"/>
        <v/>
      </c>
      <c r="I7" s="59">
        <f>Illuminazione_naturale!W7</f>
        <v>0</v>
      </c>
      <c r="J7" s="59" t="str">
        <f>IFERROR(DEGREES(ATAN(I7/C7)),"")</f>
        <v/>
      </c>
      <c r="K7" s="59">
        <f>Illuminazione_naturale!S7*Illuminazione_naturale!H7</f>
        <v>0</v>
      </c>
      <c r="L7" s="59" t="str">
        <f>IFERROR(IF(AND(VLOOKUP(E7,MatrixAussicht,2,FALSE)=3,J7&gt;=54,D7&gt;=50),3,IF(AND(VLOOKUP(E7,MatrixAussicht,2,FALSE)&gt;=2,J7&gt;=28,D7&gt;=20),2,IF(AND(VLOOKUP(E7,MatrixAussicht,2,FALSE)&gt;=1,J7&gt;=14,D7&gt;=6),1,0))),"")</f>
        <v/>
      </c>
      <c r="M7" s="59" t="str">
        <f>IF(L7="","",IF(L7=3,Texte!$B$208,IF(L7=2,Texte!$B$209,IF(L7=1,Texte!$B$210,Texte!$B$211))))</f>
        <v/>
      </c>
      <c r="N7" s="315"/>
      <c r="O7" s="315"/>
      <c r="P7" s="315"/>
      <c r="Q7" s="315"/>
      <c r="R7" s="315"/>
      <c r="S7" s="315"/>
      <c r="T7" s="315"/>
    </row>
    <row r="8" spans="1:20" ht="16.5" thickTop="1" thickBot="1" x14ac:dyDescent="0.25">
      <c r="A8" s="58">
        <v>4</v>
      </c>
      <c r="B8" s="310" t="str">
        <f>IF(Illuminazione_naturale!B8="","",Illuminazione_naturale!B8)</f>
        <v/>
      </c>
      <c r="C8" s="277"/>
      <c r="D8" s="277"/>
      <c r="E8" s="284"/>
      <c r="F8" s="287"/>
      <c r="G8" s="59" t="str">
        <f t="shared" si="0"/>
        <v/>
      </c>
      <c r="H8" s="308" t="str">
        <f t="shared" si="1"/>
        <v/>
      </c>
      <c r="I8" s="59">
        <f>Illuminazione_naturale!W8</f>
        <v>0</v>
      </c>
      <c r="J8" s="59" t="str">
        <f>IFERROR(DEGREES(ATAN(I8/C8)),"")</f>
        <v/>
      </c>
      <c r="K8" s="59">
        <f>Illuminazione_naturale!S8*Illuminazione_naturale!H8</f>
        <v>0</v>
      </c>
      <c r="L8" s="59" t="str">
        <f>IFERROR(IF(AND(VLOOKUP(E8,MatrixAussicht,2,FALSE)=3,J8&gt;=54,D8&gt;=50),3,IF(AND(VLOOKUP(E8,MatrixAussicht,2,FALSE)&gt;=2,J8&gt;=28,D8&gt;=20),2,IF(AND(VLOOKUP(E8,MatrixAussicht,2,FALSE)&gt;=1,J8&gt;=14,D8&gt;=6),1,0))),"")</f>
        <v/>
      </c>
      <c r="M8" s="59" t="str">
        <f>IF(L8="","",IF(L8=3,Texte!$B$208,IF(L8=2,Texte!$B$209,IF(L8=1,Texte!$B$210,Texte!$B$211))))</f>
        <v/>
      </c>
      <c r="N8" s="315"/>
      <c r="O8" s="315"/>
      <c r="P8" s="315"/>
      <c r="Q8" s="315"/>
      <c r="R8" s="315"/>
      <c r="S8" s="315"/>
      <c r="T8" s="315"/>
    </row>
    <row r="9" spans="1:20" ht="16.5" thickTop="1" thickBot="1" x14ac:dyDescent="0.25">
      <c r="A9" s="58">
        <v>5</v>
      </c>
      <c r="B9" s="310" t="str">
        <f>IF(Illuminazione_naturale!B9="","",Illuminazione_naturale!B9)</f>
        <v/>
      </c>
      <c r="C9" s="277"/>
      <c r="D9" s="277"/>
      <c r="E9" s="284"/>
      <c r="F9" s="287"/>
      <c r="G9" s="59" t="str">
        <f t="shared" si="0"/>
        <v/>
      </c>
      <c r="H9" s="308" t="str">
        <f t="shared" si="1"/>
        <v/>
      </c>
      <c r="I9" s="59">
        <f>Illuminazione_naturale!W9</f>
        <v>0</v>
      </c>
      <c r="J9" s="59" t="str">
        <f>IFERROR(DEGREES(ATAN(I9/C9)),"")</f>
        <v/>
      </c>
      <c r="K9" s="59">
        <f>Illuminazione_naturale!S9*Illuminazione_naturale!H9</f>
        <v>0</v>
      </c>
      <c r="L9" s="59" t="str">
        <f>IFERROR(IF(AND(VLOOKUP(E9,MatrixAussicht,2,FALSE)=3,J9&gt;=54,D9&gt;=50),3,IF(AND(VLOOKUP(E9,MatrixAussicht,2,FALSE)&gt;=2,J9&gt;=28,D9&gt;=20),2,IF(AND(VLOOKUP(E9,MatrixAussicht,2,FALSE)&gt;=1,J9&gt;=14,D9&gt;=6),1,0))),"")</f>
        <v/>
      </c>
      <c r="M9" s="59" t="str">
        <f>IF(L9="","",IF(L9=3,Texte!$B$208,IF(L9=2,Texte!$B$209,IF(L9=1,Texte!$B$210,Texte!$B$211))))</f>
        <v/>
      </c>
      <c r="N9" s="315"/>
      <c r="O9" s="315"/>
      <c r="P9" s="315"/>
      <c r="Q9" s="315"/>
      <c r="R9" s="315"/>
      <c r="S9" s="315"/>
      <c r="T9" s="315"/>
    </row>
    <row r="10" spans="1:20" ht="16.5" thickTop="1" thickBot="1" x14ac:dyDescent="0.25">
      <c r="A10" s="58">
        <v>6</v>
      </c>
      <c r="B10" s="310" t="str">
        <f>IF(Illuminazione_naturale!B10="","",Illuminazione_naturale!B10)</f>
        <v/>
      </c>
      <c r="C10" s="277"/>
      <c r="D10" s="277"/>
      <c r="E10" s="284"/>
      <c r="F10" s="287"/>
      <c r="G10" s="59" t="str">
        <f t="shared" si="0"/>
        <v/>
      </c>
      <c r="H10" s="308" t="str">
        <f t="shared" si="1"/>
        <v/>
      </c>
      <c r="I10" s="59">
        <f>Illuminazione_naturale!W10</f>
        <v>0</v>
      </c>
      <c r="J10" s="59" t="str">
        <f>IFERROR(DEGREES(ATAN(I10/C10)),"")</f>
        <v/>
      </c>
      <c r="K10" s="59">
        <f>Illuminazione_naturale!S10*Illuminazione_naturale!H10</f>
        <v>0</v>
      </c>
      <c r="L10" s="59" t="str">
        <f>IFERROR(IF(AND(VLOOKUP(E10,MatrixAussicht,2,FALSE)=3,J10&gt;=54,D10&gt;=50),3,IF(AND(VLOOKUP(E10,MatrixAussicht,2,FALSE)&gt;=2,J10&gt;=28,D10&gt;=20),2,IF(AND(VLOOKUP(E10,MatrixAussicht,2,FALSE)&gt;=1,J10&gt;=14,D10&gt;=6),1,0))),"")</f>
        <v/>
      </c>
      <c r="M10" s="59" t="str">
        <f>IF(L10="","",IF(L10=3,Texte!$B$208,IF(L10=2,Texte!$B$209,IF(L10=1,Texte!$B$210,Texte!$B$211))))</f>
        <v/>
      </c>
      <c r="N10" s="315"/>
      <c r="O10" s="315"/>
      <c r="P10" s="315"/>
      <c r="Q10" s="315"/>
      <c r="R10" s="315"/>
      <c r="S10" s="315"/>
      <c r="T10" s="315"/>
    </row>
    <row r="11" spans="1:20" ht="16.5" thickTop="1" thickBot="1" x14ac:dyDescent="0.25">
      <c r="A11" s="58">
        <v>7</v>
      </c>
      <c r="B11" s="310" t="str">
        <f>IF(Illuminazione_naturale!B11="","",Illuminazione_naturale!B11)</f>
        <v/>
      </c>
      <c r="C11" s="277"/>
      <c r="D11" s="277"/>
      <c r="E11" s="284"/>
      <c r="F11" s="287"/>
      <c r="G11" s="59" t="str">
        <f t="shared" si="0"/>
        <v/>
      </c>
      <c r="H11" s="308" t="str">
        <f t="shared" si="1"/>
        <v/>
      </c>
      <c r="I11" s="59">
        <f>Illuminazione_naturale!W11</f>
        <v>0</v>
      </c>
      <c r="J11" s="59" t="str">
        <f>IFERROR(DEGREES(ATAN(I11/C11)),"")</f>
        <v/>
      </c>
      <c r="K11" s="59">
        <f>Illuminazione_naturale!S11*Illuminazione_naturale!H11</f>
        <v>0</v>
      </c>
      <c r="L11" s="59" t="str">
        <f>IFERROR(IF(AND(VLOOKUP(E11,MatrixAussicht,2,FALSE)=3,J11&gt;=54,D11&gt;=50),3,IF(AND(VLOOKUP(E11,MatrixAussicht,2,FALSE)&gt;=2,J11&gt;=28,D11&gt;=20),2,IF(AND(VLOOKUP(E11,MatrixAussicht,2,FALSE)&gt;=1,J11&gt;=14,D11&gt;=6),1,0))),"")</f>
        <v/>
      </c>
      <c r="M11" s="59" t="str">
        <f>IF(L11="","",IF(L11=3,Texte!$B$208,IF(L11=2,Texte!$B$209,IF(L11=1,Texte!$B$210,Texte!$B$211))))</f>
        <v/>
      </c>
      <c r="N11" s="315"/>
      <c r="O11" s="315"/>
      <c r="P11" s="315"/>
      <c r="Q11" s="315"/>
      <c r="R11" s="315"/>
      <c r="S11" s="315"/>
      <c r="T11" s="315"/>
    </row>
    <row r="12" spans="1:20" ht="16.5" thickTop="1" thickBot="1" x14ac:dyDescent="0.25">
      <c r="A12" s="58">
        <v>8</v>
      </c>
      <c r="B12" s="310" t="str">
        <f>IF(Illuminazione_naturale!B12="","",Illuminazione_naturale!B12)</f>
        <v/>
      </c>
      <c r="C12" s="277"/>
      <c r="D12" s="277"/>
      <c r="E12" s="284"/>
      <c r="F12" s="287"/>
      <c r="G12" s="59" t="str">
        <f t="shared" si="0"/>
        <v/>
      </c>
      <c r="H12" s="308" t="str">
        <f t="shared" si="1"/>
        <v/>
      </c>
      <c r="I12" s="59">
        <f>Illuminazione_naturale!W12</f>
        <v>0</v>
      </c>
      <c r="J12" s="59" t="str">
        <f>IFERROR(DEGREES(ATAN(I12/C12)),"")</f>
        <v/>
      </c>
      <c r="K12" s="59">
        <f>Illuminazione_naturale!S12*Illuminazione_naturale!H12</f>
        <v>0</v>
      </c>
      <c r="L12" s="59" t="str">
        <f>IFERROR(IF(AND(VLOOKUP(E12,MatrixAussicht,2,FALSE)=3,J12&gt;=54,D12&gt;=50),3,IF(AND(VLOOKUP(E12,MatrixAussicht,2,FALSE)&gt;=2,J12&gt;=28,D12&gt;=20),2,IF(AND(VLOOKUP(E12,MatrixAussicht,2,FALSE)&gt;=1,J12&gt;=14,D12&gt;=6),1,0))),"")</f>
        <v/>
      </c>
      <c r="M12" s="59" t="str">
        <f>IF(L12="","",IF(L12=3,Texte!$B$208,IF(L12=2,Texte!$B$209,IF(L12=1,Texte!$B$210,Texte!$B$211))))</f>
        <v/>
      </c>
      <c r="N12" s="315"/>
      <c r="O12" s="315"/>
      <c r="P12" s="315"/>
      <c r="Q12" s="315"/>
      <c r="R12" s="315"/>
      <c r="S12" s="315"/>
      <c r="T12" s="315"/>
    </row>
    <row r="13" spans="1:20" ht="16.5" thickTop="1" thickBot="1" x14ac:dyDescent="0.25">
      <c r="A13" s="58">
        <v>9</v>
      </c>
      <c r="B13" s="310" t="str">
        <f>IF(Illuminazione_naturale!B13="","",Illuminazione_naturale!B13)</f>
        <v/>
      </c>
      <c r="C13" s="277"/>
      <c r="D13" s="277"/>
      <c r="E13" s="284"/>
      <c r="F13" s="287"/>
      <c r="G13" s="59" t="str">
        <f t="shared" si="0"/>
        <v/>
      </c>
      <c r="H13" s="308" t="str">
        <f t="shared" si="1"/>
        <v/>
      </c>
      <c r="I13" s="59">
        <f>Illuminazione_naturale!W13</f>
        <v>0</v>
      </c>
      <c r="J13" s="59" t="str">
        <f>IFERROR(DEGREES(ATAN(I13/C13)),"")</f>
        <v/>
      </c>
      <c r="K13" s="59">
        <f>Illuminazione_naturale!S13*Illuminazione_naturale!H13</f>
        <v>0</v>
      </c>
      <c r="L13" s="59" t="str">
        <f>IFERROR(IF(AND(VLOOKUP(E13,MatrixAussicht,2,FALSE)=3,J13&gt;=54,D13&gt;=50),3,IF(AND(VLOOKUP(E13,MatrixAussicht,2,FALSE)&gt;=2,J13&gt;=28,D13&gt;=20),2,IF(AND(VLOOKUP(E13,MatrixAussicht,2,FALSE)&gt;=1,J13&gt;=14,D13&gt;=6),1,0))),"")</f>
        <v/>
      </c>
      <c r="M13" s="59" t="str">
        <f>IF(L13="","",IF(L13=3,Texte!$B$208,IF(L13=2,Texte!$B$209,IF(L13=1,Texte!$B$210,Texte!$B$211))))</f>
        <v/>
      </c>
      <c r="N13" s="315"/>
      <c r="O13" s="315"/>
      <c r="P13" s="315"/>
      <c r="Q13" s="315"/>
      <c r="R13" s="315"/>
      <c r="S13" s="315"/>
      <c r="T13" s="315"/>
    </row>
    <row r="14" spans="1:20" ht="16.5" thickTop="1" thickBot="1" x14ac:dyDescent="0.25">
      <c r="A14" s="58">
        <v>10</v>
      </c>
      <c r="B14" s="310" t="str">
        <f>IF(Illuminazione_naturale!B14="","",Illuminazione_naturale!B14)</f>
        <v/>
      </c>
      <c r="C14" s="277"/>
      <c r="D14" s="277"/>
      <c r="E14" s="284"/>
      <c r="F14" s="287"/>
      <c r="G14" s="59" t="str">
        <f t="shared" si="0"/>
        <v/>
      </c>
      <c r="H14" s="308" t="str">
        <f t="shared" si="1"/>
        <v/>
      </c>
      <c r="I14" s="59">
        <f>Illuminazione_naturale!W14</f>
        <v>0</v>
      </c>
      <c r="J14" s="59" t="str">
        <f>IFERROR(DEGREES(ATAN(I14/C14)),"")</f>
        <v/>
      </c>
      <c r="K14" s="59">
        <f>Illuminazione_naturale!S14*Illuminazione_naturale!H14</f>
        <v>0</v>
      </c>
      <c r="L14" s="59" t="str">
        <f>IFERROR(IF(AND(VLOOKUP(E14,MatrixAussicht,2,FALSE)=3,J14&gt;=54,D14&gt;=50),3,IF(AND(VLOOKUP(E14,MatrixAussicht,2,FALSE)&gt;=2,J14&gt;=28,D14&gt;=20),2,IF(AND(VLOOKUP(E14,MatrixAussicht,2,FALSE)&gt;=1,J14&gt;=14,D14&gt;=6),1,0))),"")</f>
        <v/>
      </c>
      <c r="M14" s="59" t="str">
        <f>IF(L14="","",IF(L14=3,Texte!$B$208,IF(L14=2,Texte!$B$209,IF(L14=1,Texte!$B$210,Texte!$B$211))))</f>
        <v/>
      </c>
      <c r="N14" s="315"/>
      <c r="O14" s="315"/>
      <c r="P14" s="315"/>
      <c r="Q14" s="315"/>
      <c r="R14" s="315"/>
      <c r="S14" s="315"/>
      <c r="T14" s="315"/>
    </row>
    <row r="15" spans="1:20" ht="16.5" thickTop="1" thickBot="1" x14ac:dyDescent="0.25">
      <c r="A15" s="58">
        <v>11</v>
      </c>
      <c r="B15" s="310" t="str">
        <f>IF(Illuminazione_naturale!B15="","",Illuminazione_naturale!B15)</f>
        <v/>
      </c>
      <c r="C15" s="277"/>
      <c r="D15" s="277"/>
      <c r="E15" s="284"/>
      <c r="F15" s="287"/>
      <c r="G15" s="59" t="str">
        <f t="shared" si="0"/>
        <v/>
      </c>
      <c r="H15" s="308" t="str">
        <f t="shared" si="1"/>
        <v/>
      </c>
      <c r="I15" s="59">
        <f>Illuminazione_naturale!W15</f>
        <v>0</v>
      </c>
      <c r="J15" s="59" t="str">
        <f>IFERROR(DEGREES(ATAN(I15/C15)),"")</f>
        <v/>
      </c>
      <c r="K15" s="59">
        <f>Illuminazione_naturale!S15*Illuminazione_naturale!H15</f>
        <v>0</v>
      </c>
      <c r="L15" s="59" t="str">
        <f>IFERROR(IF(AND(VLOOKUP(E15,MatrixAussicht,2,FALSE)=3,J15&gt;=54,D15&gt;=50),3,IF(AND(VLOOKUP(E15,MatrixAussicht,2,FALSE)&gt;=2,J15&gt;=28,D15&gt;=20),2,IF(AND(VLOOKUP(E15,MatrixAussicht,2,FALSE)&gt;=1,J15&gt;=14,D15&gt;=6),1,0))),"")</f>
        <v/>
      </c>
      <c r="M15" s="59" t="str">
        <f>IF(L15="","",IF(L15=3,Texte!$B$208,IF(L15=2,Texte!$B$209,IF(L15=1,Texte!$B$210,Texte!$B$211))))</f>
        <v/>
      </c>
      <c r="N15" s="315"/>
      <c r="O15" s="315"/>
      <c r="P15" s="315"/>
      <c r="Q15" s="315"/>
      <c r="R15" s="315"/>
      <c r="S15" s="315"/>
      <c r="T15" s="315"/>
    </row>
    <row r="16" spans="1:20" ht="16.5" thickTop="1" thickBot="1" x14ac:dyDescent="0.25">
      <c r="A16" s="58">
        <v>12</v>
      </c>
      <c r="B16" s="310" t="str">
        <f>IF(Illuminazione_naturale!B16="","",Illuminazione_naturale!B16)</f>
        <v/>
      </c>
      <c r="C16" s="277"/>
      <c r="D16" s="277"/>
      <c r="E16" s="284"/>
      <c r="F16" s="287"/>
      <c r="G16" s="59" t="str">
        <f t="shared" si="0"/>
        <v/>
      </c>
      <c r="H16" s="308" t="str">
        <f t="shared" si="1"/>
        <v/>
      </c>
      <c r="I16" s="59">
        <f>Illuminazione_naturale!W16</f>
        <v>0</v>
      </c>
      <c r="J16" s="59" t="str">
        <f>IFERROR(DEGREES(ATAN(I16/C16)),"")</f>
        <v/>
      </c>
      <c r="K16" s="59">
        <f>Illuminazione_naturale!S16*Illuminazione_naturale!H16</f>
        <v>0</v>
      </c>
      <c r="L16" s="59" t="str">
        <f>IFERROR(IF(AND(VLOOKUP(E16,MatrixAussicht,2,FALSE)=3,J16&gt;=54,D16&gt;=50),3,IF(AND(VLOOKUP(E16,MatrixAussicht,2,FALSE)&gt;=2,J16&gt;=28,D16&gt;=20),2,IF(AND(VLOOKUP(E16,MatrixAussicht,2,FALSE)&gt;=1,J16&gt;=14,D16&gt;=6),1,0))),"")</f>
        <v/>
      </c>
      <c r="M16" s="59" t="str">
        <f>IF(L16="","",IF(L16=3,Texte!$B$208,IF(L16=2,Texte!$B$209,IF(L16=1,Texte!$B$210,Texte!$B$211))))</f>
        <v/>
      </c>
      <c r="N16" s="315"/>
      <c r="O16" s="315"/>
      <c r="P16" s="315"/>
      <c r="Q16" s="315"/>
      <c r="R16" s="315"/>
      <c r="S16" s="315"/>
      <c r="T16" s="315"/>
    </row>
    <row r="17" spans="1:20" ht="16.5" thickTop="1" thickBot="1" x14ac:dyDescent="0.25">
      <c r="A17" s="58">
        <v>13</v>
      </c>
      <c r="B17" s="310" t="str">
        <f>IF(Illuminazione_naturale!B17="","",Illuminazione_naturale!B17)</f>
        <v/>
      </c>
      <c r="C17" s="277"/>
      <c r="D17" s="277"/>
      <c r="E17" s="284"/>
      <c r="F17" s="287"/>
      <c r="G17" s="59" t="str">
        <f t="shared" si="0"/>
        <v/>
      </c>
      <c r="H17" s="308" t="str">
        <f t="shared" si="1"/>
        <v/>
      </c>
      <c r="I17" s="59">
        <f>Illuminazione_naturale!W17</f>
        <v>0</v>
      </c>
      <c r="J17" s="59" t="str">
        <f>IFERROR(DEGREES(ATAN(I17/C17)),"")</f>
        <v/>
      </c>
      <c r="K17" s="59">
        <f>Illuminazione_naturale!S17*Illuminazione_naturale!H17</f>
        <v>0</v>
      </c>
      <c r="L17" s="59" t="str">
        <f>IFERROR(IF(AND(VLOOKUP(E17,MatrixAussicht,2,FALSE)=3,J17&gt;=54,D17&gt;=50),3,IF(AND(VLOOKUP(E17,MatrixAussicht,2,FALSE)&gt;=2,J17&gt;=28,D17&gt;=20),2,IF(AND(VLOOKUP(E17,MatrixAussicht,2,FALSE)&gt;=1,J17&gt;=14,D17&gt;=6),1,0))),"")</f>
        <v/>
      </c>
      <c r="M17" s="59" t="str">
        <f>IF(L17="","",IF(L17=3,Texte!$B$208,IF(L17=2,Texte!$B$209,IF(L17=1,Texte!$B$210,Texte!$B$211))))</f>
        <v/>
      </c>
      <c r="N17" s="315"/>
      <c r="O17" s="315"/>
      <c r="P17" s="315"/>
      <c r="Q17" s="315"/>
      <c r="R17" s="315"/>
      <c r="S17" s="315"/>
      <c r="T17" s="315"/>
    </row>
    <row r="18" spans="1:20" ht="16.5" thickTop="1" thickBot="1" x14ac:dyDescent="0.25">
      <c r="A18" s="58">
        <v>14</v>
      </c>
      <c r="B18" s="310" t="str">
        <f>IF(Illuminazione_naturale!B18="","",Illuminazione_naturale!B18)</f>
        <v/>
      </c>
      <c r="C18" s="277"/>
      <c r="D18" s="277"/>
      <c r="E18" s="284"/>
      <c r="F18" s="287"/>
      <c r="G18" s="59" t="str">
        <f t="shared" si="0"/>
        <v/>
      </c>
      <c r="H18" s="308" t="str">
        <f t="shared" si="1"/>
        <v/>
      </c>
      <c r="I18" s="59">
        <f>Illuminazione_naturale!W18</f>
        <v>0</v>
      </c>
      <c r="J18" s="59" t="str">
        <f>IFERROR(DEGREES(ATAN(I18/C18)),"")</f>
        <v/>
      </c>
      <c r="K18" s="59">
        <f>Illuminazione_naturale!S18*Illuminazione_naturale!H18</f>
        <v>0</v>
      </c>
      <c r="L18" s="59" t="str">
        <f>IFERROR(IF(AND(VLOOKUP(E18,MatrixAussicht,2,FALSE)=3,J18&gt;=54,D18&gt;=50),3,IF(AND(VLOOKUP(E18,MatrixAussicht,2,FALSE)&gt;=2,J18&gt;=28,D18&gt;=20),2,IF(AND(VLOOKUP(E18,MatrixAussicht,2,FALSE)&gt;=1,J18&gt;=14,D18&gt;=6),1,0))),"")</f>
        <v/>
      </c>
      <c r="M18" s="59" t="str">
        <f>IF(L18="","",IF(L18=3,Texte!$B$208,IF(L18=2,Texte!$B$209,IF(L18=1,Texte!$B$210,Texte!$B$211))))</f>
        <v/>
      </c>
      <c r="N18" s="315"/>
      <c r="O18" s="315"/>
      <c r="P18" s="315"/>
      <c r="Q18" s="315"/>
      <c r="R18" s="315"/>
      <c r="S18" s="315"/>
      <c r="T18" s="315"/>
    </row>
    <row r="19" spans="1:20" ht="16.5" thickTop="1" thickBot="1" x14ac:dyDescent="0.25">
      <c r="A19" s="58">
        <v>15</v>
      </c>
      <c r="B19" s="310" t="str">
        <f>IF(Illuminazione_naturale!B19="","",Illuminazione_naturale!B19)</f>
        <v/>
      </c>
      <c r="C19" s="277"/>
      <c r="D19" s="277"/>
      <c r="E19" s="284"/>
      <c r="F19" s="287"/>
      <c r="G19" s="59" t="str">
        <f t="shared" si="0"/>
        <v/>
      </c>
      <c r="H19" s="308" t="str">
        <f t="shared" si="1"/>
        <v/>
      </c>
      <c r="I19" s="59">
        <f>Illuminazione_naturale!W19</f>
        <v>0</v>
      </c>
      <c r="J19" s="59" t="str">
        <f>IFERROR(DEGREES(ATAN(I19/C19)),"")</f>
        <v/>
      </c>
      <c r="K19" s="59">
        <f>Illuminazione_naturale!S19*Illuminazione_naturale!H19</f>
        <v>0</v>
      </c>
      <c r="L19" s="59" t="str">
        <f>IFERROR(IF(AND(VLOOKUP(E19,MatrixAussicht,2,FALSE)=3,J19&gt;=54,D19&gt;=50),3,IF(AND(VLOOKUP(E19,MatrixAussicht,2,FALSE)&gt;=2,J19&gt;=28,D19&gt;=20),2,IF(AND(VLOOKUP(E19,MatrixAussicht,2,FALSE)&gt;=1,J19&gt;=14,D19&gt;=6),1,0))),"")</f>
        <v/>
      </c>
      <c r="M19" s="59" t="str">
        <f>IF(L19="","",IF(L19=3,Texte!$B$208,IF(L19=2,Texte!$B$209,IF(L19=1,Texte!$B$210,Texte!$B$211))))</f>
        <v/>
      </c>
      <c r="N19" s="315"/>
      <c r="O19" s="315"/>
      <c r="P19" s="315"/>
      <c r="Q19" s="315"/>
      <c r="R19" s="315"/>
      <c r="S19" s="315"/>
      <c r="T19" s="315"/>
    </row>
    <row r="20" spans="1:20" ht="16.5" thickTop="1" thickBot="1" x14ac:dyDescent="0.25">
      <c r="A20" s="58">
        <v>16</v>
      </c>
      <c r="B20" s="310" t="str">
        <f>IF(Illuminazione_naturale!B20="","",Illuminazione_naturale!B20)</f>
        <v/>
      </c>
      <c r="C20" s="277"/>
      <c r="D20" s="277"/>
      <c r="E20" s="284"/>
      <c r="F20" s="287"/>
      <c r="G20" s="59" t="str">
        <f t="shared" si="0"/>
        <v/>
      </c>
      <c r="H20" s="308" t="str">
        <f t="shared" si="1"/>
        <v/>
      </c>
      <c r="I20" s="59">
        <f>Illuminazione_naturale!W20</f>
        <v>0</v>
      </c>
      <c r="J20" s="59" t="str">
        <f>IFERROR(DEGREES(ATAN(I20/C20)),"")</f>
        <v/>
      </c>
      <c r="K20" s="59">
        <f>Illuminazione_naturale!S20*Illuminazione_naturale!H20</f>
        <v>0</v>
      </c>
      <c r="L20" s="59" t="str">
        <f>IFERROR(IF(AND(VLOOKUP(E20,MatrixAussicht,2,FALSE)=3,J20&gt;=54,D20&gt;=50),3,IF(AND(VLOOKUP(E20,MatrixAussicht,2,FALSE)&gt;=2,J20&gt;=28,D20&gt;=20),2,IF(AND(VLOOKUP(E20,MatrixAussicht,2,FALSE)&gt;=1,J20&gt;=14,D20&gt;=6),1,0))),"")</f>
        <v/>
      </c>
      <c r="M20" s="59" t="str">
        <f>IF(L20="","",IF(L20=3,Texte!$B$208,IF(L20=2,Texte!$B$209,IF(L20=1,Texte!$B$210,Texte!$B$211))))</f>
        <v/>
      </c>
      <c r="N20" s="315"/>
      <c r="O20" s="315"/>
      <c r="P20" s="315"/>
      <c r="Q20" s="315"/>
      <c r="R20" s="315"/>
      <c r="S20" s="315"/>
      <c r="T20" s="315"/>
    </row>
    <row r="21" spans="1:20" ht="16.5" thickTop="1" thickBot="1" x14ac:dyDescent="0.25">
      <c r="A21" s="58">
        <v>17</v>
      </c>
      <c r="B21" s="310" t="str">
        <f>IF(Illuminazione_naturale!B21="","",Illuminazione_naturale!B21)</f>
        <v/>
      </c>
      <c r="C21" s="277"/>
      <c r="D21" s="277"/>
      <c r="E21" s="284"/>
      <c r="F21" s="287"/>
      <c r="G21" s="59" t="str">
        <f t="shared" si="0"/>
        <v/>
      </c>
      <c r="H21" s="308" t="str">
        <f t="shared" si="1"/>
        <v/>
      </c>
      <c r="I21" s="59">
        <f>Illuminazione_naturale!W21</f>
        <v>0</v>
      </c>
      <c r="J21" s="59" t="str">
        <f>IFERROR(DEGREES(ATAN(I21/C21)),"")</f>
        <v/>
      </c>
      <c r="K21" s="59">
        <f>Illuminazione_naturale!S21*Illuminazione_naturale!H21</f>
        <v>0</v>
      </c>
      <c r="L21" s="59" t="str">
        <f>IFERROR(IF(AND(VLOOKUP(E21,MatrixAussicht,2,FALSE)=3,J21&gt;=54,D21&gt;=50),3,IF(AND(VLOOKUP(E21,MatrixAussicht,2,FALSE)&gt;=2,J21&gt;=28,D21&gt;=20),2,IF(AND(VLOOKUP(E21,MatrixAussicht,2,FALSE)&gt;=1,J21&gt;=14,D21&gt;=6),1,0))),"")</f>
        <v/>
      </c>
      <c r="M21" s="59" t="str">
        <f>IF(L21="","",IF(L21=3,Texte!$B$208,IF(L21=2,Texte!$B$209,IF(L21=1,Texte!$B$210,Texte!$B$211))))</f>
        <v/>
      </c>
      <c r="N21" s="315"/>
      <c r="O21" s="315"/>
      <c r="P21" s="315"/>
      <c r="Q21" s="315"/>
      <c r="R21" s="315"/>
      <c r="S21" s="315"/>
      <c r="T21" s="315"/>
    </row>
    <row r="22" spans="1:20" ht="16.5" thickTop="1" thickBot="1" x14ac:dyDescent="0.25">
      <c r="A22" s="58">
        <v>18</v>
      </c>
      <c r="B22" s="310" t="str">
        <f>IF(Illuminazione_naturale!B22="","",Illuminazione_naturale!B22)</f>
        <v/>
      </c>
      <c r="C22" s="277"/>
      <c r="D22" s="277"/>
      <c r="E22" s="285"/>
      <c r="F22" s="288"/>
      <c r="G22" s="59" t="str">
        <f t="shared" si="0"/>
        <v/>
      </c>
      <c r="H22" s="308" t="str">
        <f t="shared" si="1"/>
        <v/>
      </c>
      <c r="I22" s="59">
        <f>Illuminazione_naturale!W22</f>
        <v>0</v>
      </c>
      <c r="J22" s="59" t="str">
        <f>IFERROR(DEGREES(ATAN(I22/C22)),"")</f>
        <v/>
      </c>
      <c r="K22" s="59">
        <f>Illuminazione_naturale!S22*Illuminazione_naturale!H22</f>
        <v>0</v>
      </c>
      <c r="L22" s="59" t="str">
        <f>IFERROR(IF(AND(VLOOKUP(E22,MatrixAussicht,2,FALSE)=3,J22&gt;=54,D22&gt;=50),3,IF(AND(VLOOKUP(E22,MatrixAussicht,2,FALSE)&gt;=2,J22&gt;=28,D22&gt;=20),2,IF(AND(VLOOKUP(E22,MatrixAussicht,2,FALSE)&gt;=1,J22&gt;=14,D22&gt;=6),1,0))),"")</f>
        <v/>
      </c>
      <c r="M22" s="59" t="str">
        <f>IF(L22="","",IF(L22=3,Texte!$B$208,IF(L22=2,Texte!$B$209,IF(L22=1,Texte!$B$210,Texte!$B$211))))</f>
        <v/>
      </c>
      <c r="N22" s="315"/>
      <c r="O22" s="315"/>
      <c r="P22" s="315"/>
      <c r="Q22" s="315"/>
      <c r="R22" s="315"/>
      <c r="S22" s="315"/>
      <c r="T22" s="315"/>
    </row>
    <row r="23" spans="1:20" ht="16.5" thickTop="1" thickBot="1" x14ac:dyDescent="0.25">
      <c r="A23" s="58">
        <v>19</v>
      </c>
      <c r="B23" s="310" t="str">
        <f>IF(Illuminazione_naturale!B23="","",Illuminazione_naturale!B23)</f>
        <v/>
      </c>
      <c r="C23" s="277"/>
      <c r="D23" s="277"/>
      <c r="E23" s="284"/>
      <c r="F23" s="287"/>
      <c r="G23" s="59" t="str">
        <f t="shared" si="0"/>
        <v/>
      </c>
      <c r="H23" s="308" t="str">
        <f t="shared" si="1"/>
        <v/>
      </c>
      <c r="I23" s="59">
        <f>Illuminazione_naturale!W23</f>
        <v>0</v>
      </c>
      <c r="J23" s="59" t="str">
        <f>IFERROR(DEGREES(ATAN(I23/C23)),"")</f>
        <v/>
      </c>
      <c r="K23" s="59">
        <f>Illuminazione_naturale!S23*Illuminazione_naturale!H23</f>
        <v>0</v>
      </c>
      <c r="L23" s="59" t="str">
        <f>IFERROR(IF(AND(VLOOKUP(E23,MatrixAussicht,2,FALSE)=3,J23&gt;=54,D23&gt;=50),3,IF(AND(VLOOKUP(E23,MatrixAussicht,2,FALSE)&gt;=2,J23&gt;=28,D23&gt;=20),2,IF(AND(VLOOKUP(E23,MatrixAussicht,2,FALSE)&gt;=1,J23&gt;=14,D23&gt;=6),1,0))),"")</f>
        <v/>
      </c>
      <c r="M23" s="59" t="str">
        <f>IF(L23="","",IF(L23=3,Texte!$B$208,IF(L23=2,Texte!$B$209,IF(L23=1,Texte!$B$210,Texte!$B$211))))</f>
        <v/>
      </c>
      <c r="N23" s="315"/>
      <c r="O23" s="315"/>
      <c r="P23" s="315"/>
      <c r="Q23" s="315"/>
      <c r="R23" s="315"/>
      <c r="S23" s="315"/>
      <c r="T23" s="315"/>
    </row>
    <row r="24" spans="1:20" ht="16.5" thickTop="1" thickBot="1" x14ac:dyDescent="0.25">
      <c r="A24" s="58">
        <v>20</v>
      </c>
      <c r="B24" s="310" t="str">
        <f>IF(Illuminazione_naturale!B24="","",Illuminazione_naturale!B24)</f>
        <v/>
      </c>
      <c r="C24" s="277"/>
      <c r="D24" s="277"/>
      <c r="E24" s="284"/>
      <c r="F24" s="287"/>
      <c r="G24" s="59" t="str">
        <f t="shared" si="0"/>
        <v/>
      </c>
      <c r="H24" s="308" t="str">
        <f t="shared" si="1"/>
        <v/>
      </c>
      <c r="I24" s="59">
        <f>Illuminazione_naturale!W24</f>
        <v>0</v>
      </c>
      <c r="J24" s="59" t="str">
        <f>IFERROR(DEGREES(ATAN(I24/C24)),"")</f>
        <v/>
      </c>
      <c r="K24" s="59">
        <f>Illuminazione_naturale!S24*Illuminazione_naturale!H24</f>
        <v>0</v>
      </c>
      <c r="L24" s="59" t="str">
        <f>IFERROR(IF(AND(VLOOKUP(E24,MatrixAussicht,2,FALSE)=3,J24&gt;=54,D24&gt;=50),3,IF(AND(VLOOKUP(E24,MatrixAussicht,2,FALSE)&gt;=2,J24&gt;=28,D24&gt;=20),2,IF(AND(VLOOKUP(E24,MatrixAussicht,2,FALSE)&gt;=1,J24&gt;=14,D24&gt;=6),1,0))),"")</f>
        <v/>
      </c>
      <c r="M24" s="59" t="str">
        <f>IF(L24="","",IF(L24=3,Texte!$B$208,IF(L24=2,Texte!$B$209,IF(L24=1,Texte!$B$210,Texte!$B$211))))</f>
        <v/>
      </c>
      <c r="N24" s="315"/>
      <c r="O24" s="315"/>
      <c r="P24" s="315"/>
      <c r="Q24" s="315"/>
      <c r="R24" s="315"/>
      <c r="S24" s="315"/>
      <c r="T24" s="315"/>
    </row>
    <row r="25" spans="1:20" ht="16.5" thickTop="1" thickBot="1" x14ac:dyDescent="0.25">
      <c r="A25" s="58">
        <v>21</v>
      </c>
      <c r="B25" s="310" t="str">
        <f>IF(Illuminazione_naturale!B25="","",Illuminazione_naturale!B25)</f>
        <v/>
      </c>
      <c r="C25" s="277"/>
      <c r="D25" s="277"/>
      <c r="E25" s="284"/>
      <c r="F25" s="287"/>
      <c r="G25" s="59" t="str">
        <f t="shared" si="0"/>
        <v/>
      </c>
      <c r="H25" s="308" t="str">
        <f t="shared" si="1"/>
        <v/>
      </c>
      <c r="I25" s="59">
        <f>Illuminazione_naturale!W25</f>
        <v>0</v>
      </c>
      <c r="J25" s="59" t="str">
        <f>IFERROR(DEGREES(ATAN(I25/C25)),"")</f>
        <v/>
      </c>
      <c r="K25" s="59">
        <f>Illuminazione_naturale!S25*Illuminazione_naturale!H25</f>
        <v>0</v>
      </c>
      <c r="L25" s="59" t="str">
        <f>IFERROR(IF(AND(VLOOKUP(E25,MatrixAussicht,2,FALSE)=3,J25&gt;=54,D25&gt;=50),3,IF(AND(VLOOKUP(E25,MatrixAussicht,2,FALSE)&gt;=2,J25&gt;=28,D25&gt;=20),2,IF(AND(VLOOKUP(E25,MatrixAussicht,2,FALSE)&gt;=1,J25&gt;=14,D25&gt;=6),1,0))),"")</f>
        <v/>
      </c>
      <c r="M25" s="59" t="str">
        <f>IF(L25="","",IF(L25=3,Texte!$B$208,IF(L25=2,Texte!$B$209,IF(L25=1,Texte!$B$210,Texte!$B$211))))</f>
        <v/>
      </c>
      <c r="N25" s="315"/>
      <c r="O25" s="315"/>
      <c r="P25" s="315"/>
      <c r="Q25" s="315"/>
      <c r="R25" s="315"/>
      <c r="S25" s="315"/>
      <c r="T25" s="315"/>
    </row>
    <row r="26" spans="1:20" ht="16.5" thickTop="1" thickBot="1" x14ac:dyDescent="0.25">
      <c r="A26" s="58">
        <v>22</v>
      </c>
      <c r="B26" s="310" t="str">
        <f>IF(Illuminazione_naturale!B26="","",Illuminazione_naturale!B26)</f>
        <v/>
      </c>
      <c r="C26" s="277"/>
      <c r="D26" s="277"/>
      <c r="E26" s="284"/>
      <c r="F26" s="287"/>
      <c r="G26" s="59" t="str">
        <f t="shared" si="0"/>
        <v/>
      </c>
      <c r="H26" s="308" t="str">
        <f t="shared" si="1"/>
        <v/>
      </c>
      <c r="I26" s="59">
        <f>Illuminazione_naturale!W26</f>
        <v>0</v>
      </c>
      <c r="J26" s="59" t="str">
        <f>IFERROR(DEGREES(ATAN(I26/C26)),"")</f>
        <v/>
      </c>
      <c r="K26" s="59">
        <f>Illuminazione_naturale!S26*Illuminazione_naturale!H26</f>
        <v>0</v>
      </c>
      <c r="L26" s="59" t="str">
        <f>IFERROR(IF(AND(VLOOKUP(E26,MatrixAussicht,2,FALSE)=3,J26&gt;=54,D26&gt;=50),3,IF(AND(VLOOKUP(E26,MatrixAussicht,2,FALSE)&gt;=2,J26&gt;=28,D26&gt;=20),2,IF(AND(VLOOKUP(E26,MatrixAussicht,2,FALSE)&gt;=1,J26&gt;=14,D26&gt;=6),1,0))),"")</f>
        <v/>
      </c>
      <c r="M26" s="59" t="str">
        <f>IF(L26="","",IF(L26=3,Texte!$B$208,IF(L26=2,Texte!$B$209,IF(L26=1,Texte!$B$210,Texte!$B$211))))</f>
        <v/>
      </c>
      <c r="N26" s="315"/>
      <c r="O26" s="315"/>
      <c r="P26" s="315"/>
      <c r="Q26" s="315"/>
      <c r="R26" s="315"/>
      <c r="S26" s="315"/>
      <c r="T26" s="315"/>
    </row>
    <row r="27" spans="1:20" ht="16.5" thickTop="1" thickBot="1" x14ac:dyDescent="0.25">
      <c r="A27" s="58">
        <v>23</v>
      </c>
      <c r="B27" s="310" t="str">
        <f>IF(Illuminazione_naturale!B27="","",Illuminazione_naturale!B27)</f>
        <v/>
      </c>
      <c r="C27" s="277"/>
      <c r="D27" s="277"/>
      <c r="E27" s="284"/>
      <c r="F27" s="287"/>
      <c r="G27" s="59" t="str">
        <f t="shared" si="0"/>
        <v/>
      </c>
      <c r="H27" s="308" t="str">
        <f t="shared" si="1"/>
        <v/>
      </c>
      <c r="I27" s="59">
        <f>Illuminazione_naturale!W27</f>
        <v>0</v>
      </c>
      <c r="J27" s="59" t="str">
        <f>IFERROR(DEGREES(ATAN(I27/C27)),"")</f>
        <v/>
      </c>
      <c r="K27" s="59">
        <f>Illuminazione_naturale!S27*Illuminazione_naturale!H27</f>
        <v>0</v>
      </c>
      <c r="L27" s="59" t="str">
        <f>IFERROR(IF(AND(VLOOKUP(E27,MatrixAussicht,2,FALSE)=3,J27&gt;=54,D27&gt;=50),3,IF(AND(VLOOKUP(E27,MatrixAussicht,2,FALSE)&gt;=2,J27&gt;=28,D27&gt;=20),2,IF(AND(VLOOKUP(E27,MatrixAussicht,2,FALSE)&gt;=1,J27&gt;=14,D27&gt;=6),1,0))),"")</f>
        <v/>
      </c>
      <c r="M27" s="59" t="str">
        <f>IF(L27="","",IF(L27=3,Texte!$B$208,IF(L27=2,Texte!$B$209,IF(L27=1,Texte!$B$210,Texte!$B$211))))</f>
        <v/>
      </c>
      <c r="N27" s="315"/>
      <c r="O27" s="315"/>
      <c r="P27" s="315"/>
      <c r="Q27" s="315"/>
      <c r="R27" s="315"/>
      <c r="S27" s="315"/>
      <c r="T27" s="315"/>
    </row>
    <row r="28" spans="1:20" ht="16.5" thickTop="1" thickBot="1" x14ac:dyDescent="0.25">
      <c r="A28" s="58">
        <v>24</v>
      </c>
      <c r="B28" s="310" t="str">
        <f>IF(Illuminazione_naturale!B28="","",Illuminazione_naturale!B28)</f>
        <v/>
      </c>
      <c r="C28" s="277"/>
      <c r="D28" s="277"/>
      <c r="E28" s="284"/>
      <c r="F28" s="287"/>
      <c r="G28" s="59" t="str">
        <f t="shared" si="0"/>
        <v/>
      </c>
      <c r="H28" s="308" t="str">
        <f t="shared" si="1"/>
        <v/>
      </c>
      <c r="I28" s="59">
        <f>Illuminazione_naturale!W28</f>
        <v>0</v>
      </c>
      <c r="J28" s="59" t="str">
        <f>IFERROR(DEGREES(ATAN(I28/C28)),"")</f>
        <v/>
      </c>
      <c r="K28" s="59">
        <f>Illuminazione_naturale!S28*Illuminazione_naturale!H28</f>
        <v>0</v>
      </c>
      <c r="L28" s="59" t="str">
        <f>IFERROR(IF(AND(VLOOKUP(E28,MatrixAussicht,2,FALSE)=3,J28&gt;=54,D28&gt;=50),3,IF(AND(VLOOKUP(E28,MatrixAussicht,2,FALSE)&gt;=2,J28&gt;=28,D28&gt;=20),2,IF(AND(VLOOKUP(E28,MatrixAussicht,2,FALSE)&gt;=1,J28&gt;=14,D28&gt;=6),1,0))),"")</f>
        <v/>
      </c>
      <c r="M28" s="59" t="str">
        <f>IF(L28="","",IF(L28=3,Texte!$B$208,IF(L28=2,Texte!$B$209,IF(L28=1,Texte!$B$210,Texte!$B$211))))</f>
        <v/>
      </c>
      <c r="N28" s="315"/>
      <c r="O28" s="315"/>
      <c r="P28" s="315"/>
      <c r="Q28" s="315"/>
      <c r="R28" s="315"/>
      <c r="S28" s="315"/>
      <c r="T28" s="315"/>
    </row>
    <row r="29" spans="1:20" ht="16.5" thickTop="1" thickBot="1" x14ac:dyDescent="0.25">
      <c r="A29" s="58">
        <v>25</v>
      </c>
      <c r="B29" s="310" t="str">
        <f>IF(Illuminazione_naturale!B29="","",Illuminazione_naturale!B29)</f>
        <v/>
      </c>
      <c r="C29" s="277"/>
      <c r="D29" s="277"/>
      <c r="E29" s="284"/>
      <c r="F29" s="287"/>
      <c r="G29" s="59" t="str">
        <f t="shared" si="0"/>
        <v/>
      </c>
      <c r="H29" s="308" t="str">
        <f t="shared" si="1"/>
        <v/>
      </c>
      <c r="I29" s="59">
        <f>Illuminazione_naturale!W29</f>
        <v>0</v>
      </c>
      <c r="J29" s="59" t="str">
        <f>IFERROR(DEGREES(ATAN(I29/C29)),"")</f>
        <v/>
      </c>
      <c r="K29" s="59">
        <f>Illuminazione_naturale!S29*Illuminazione_naturale!H29</f>
        <v>0</v>
      </c>
      <c r="L29" s="59" t="str">
        <f>IFERROR(IF(AND(VLOOKUP(E29,MatrixAussicht,2,FALSE)=3,J29&gt;=54,D29&gt;=50),3,IF(AND(VLOOKUP(E29,MatrixAussicht,2,FALSE)&gt;=2,J29&gt;=28,D29&gt;=20),2,IF(AND(VLOOKUP(E29,MatrixAussicht,2,FALSE)&gt;=1,J29&gt;=14,D29&gt;=6),1,0))),"")</f>
        <v/>
      </c>
      <c r="M29" s="59" t="str">
        <f>IF(L29="","",IF(L29=3,Texte!$B$208,IF(L29=2,Texte!$B$209,IF(L29=1,Texte!$B$210,Texte!$B$211))))</f>
        <v/>
      </c>
      <c r="N29" s="315"/>
      <c r="O29" s="315"/>
      <c r="P29" s="315"/>
      <c r="Q29" s="315"/>
      <c r="R29" s="315"/>
      <c r="S29" s="315"/>
      <c r="T29" s="315"/>
    </row>
    <row r="30" spans="1:20" ht="16.5" thickTop="1" thickBot="1" x14ac:dyDescent="0.25">
      <c r="A30" s="58">
        <v>26</v>
      </c>
      <c r="B30" s="310" t="str">
        <f>IF(Illuminazione_naturale!B30="","",Illuminazione_naturale!B30)</f>
        <v/>
      </c>
      <c r="C30" s="277"/>
      <c r="D30" s="277"/>
      <c r="E30" s="284"/>
      <c r="F30" s="287"/>
      <c r="G30" s="59" t="str">
        <f t="shared" si="0"/>
        <v/>
      </c>
      <c r="H30" s="308" t="str">
        <f t="shared" si="1"/>
        <v/>
      </c>
      <c r="I30" s="59">
        <f>Illuminazione_naturale!W30</f>
        <v>0</v>
      </c>
      <c r="J30" s="59" t="str">
        <f>IFERROR(DEGREES(ATAN(I30/C30)),"")</f>
        <v/>
      </c>
      <c r="K30" s="59">
        <f>Illuminazione_naturale!S30*Illuminazione_naturale!H30</f>
        <v>0</v>
      </c>
      <c r="L30" s="59" t="str">
        <f>IFERROR(IF(AND(VLOOKUP(E30,MatrixAussicht,2,FALSE)=3,J30&gt;=54,D30&gt;=50),3,IF(AND(VLOOKUP(E30,MatrixAussicht,2,FALSE)&gt;=2,J30&gt;=28,D30&gt;=20),2,IF(AND(VLOOKUP(E30,MatrixAussicht,2,FALSE)&gt;=1,J30&gt;=14,D30&gt;=6),1,0))),"")</f>
        <v/>
      </c>
      <c r="M30" s="59" t="str">
        <f>IF(L30="","",IF(L30=3,Texte!$B$208,IF(L30=2,Texte!$B$209,IF(L30=1,Texte!$B$210,Texte!$B$211))))</f>
        <v/>
      </c>
      <c r="N30" s="315"/>
      <c r="O30" s="315"/>
      <c r="P30" s="315"/>
      <c r="Q30" s="315"/>
      <c r="R30" s="315"/>
      <c r="S30" s="315"/>
      <c r="T30" s="315"/>
    </row>
    <row r="31" spans="1:20" ht="16.5" thickTop="1" thickBot="1" x14ac:dyDescent="0.25">
      <c r="A31" s="58">
        <v>27</v>
      </c>
      <c r="B31" s="310" t="str">
        <f>IF(Illuminazione_naturale!B31="","",Illuminazione_naturale!B31)</f>
        <v/>
      </c>
      <c r="C31" s="277"/>
      <c r="D31" s="277"/>
      <c r="E31" s="284"/>
      <c r="F31" s="287"/>
      <c r="G31" s="59" t="str">
        <f t="shared" si="0"/>
        <v/>
      </c>
      <c r="H31" s="308" t="str">
        <f t="shared" si="1"/>
        <v/>
      </c>
      <c r="I31" s="59">
        <f>Illuminazione_naturale!W31</f>
        <v>0</v>
      </c>
      <c r="J31" s="59" t="str">
        <f>IFERROR(DEGREES(ATAN(I31/C31)),"")</f>
        <v/>
      </c>
      <c r="K31" s="59">
        <f>Illuminazione_naturale!S31*Illuminazione_naturale!H31</f>
        <v>0</v>
      </c>
      <c r="L31" s="59" t="str">
        <f>IFERROR(IF(AND(VLOOKUP(E31,MatrixAussicht,2,FALSE)=3,J31&gt;=54,D31&gt;=50),3,IF(AND(VLOOKUP(E31,MatrixAussicht,2,FALSE)&gt;=2,J31&gt;=28,D31&gt;=20),2,IF(AND(VLOOKUP(E31,MatrixAussicht,2,FALSE)&gt;=1,J31&gt;=14,D31&gt;=6),1,0))),"")</f>
        <v/>
      </c>
      <c r="M31" s="59" t="str">
        <f>IF(L31="","",IF(L31=3,Texte!$B$208,IF(L31=2,Texte!$B$209,IF(L31=1,Texte!$B$210,Texte!$B$211))))</f>
        <v/>
      </c>
      <c r="N31" s="315"/>
      <c r="O31" s="315"/>
      <c r="P31" s="315"/>
      <c r="Q31" s="315"/>
      <c r="R31" s="315"/>
      <c r="S31" s="315"/>
      <c r="T31" s="315"/>
    </row>
    <row r="32" spans="1:20" ht="16.5" thickTop="1" thickBot="1" x14ac:dyDescent="0.25">
      <c r="A32" s="58">
        <v>28</v>
      </c>
      <c r="B32" s="310" t="str">
        <f>IF(Illuminazione_naturale!B32="","",Illuminazione_naturale!B32)</f>
        <v/>
      </c>
      <c r="C32" s="277"/>
      <c r="D32" s="277"/>
      <c r="E32" s="284"/>
      <c r="F32" s="287"/>
      <c r="G32" s="59" t="str">
        <f t="shared" si="0"/>
        <v/>
      </c>
      <c r="H32" s="308" t="str">
        <f t="shared" si="1"/>
        <v/>
      </c>
      <c r="I32" s="59">
        <f>Illuminazione_naturale!W32</f>
        <v>0</v>
      </c>
      <c r="J32" s="59" t="str">
        <f>IFERROR(DEGREES(ATAN(I32/C32)),"")</f>
        <v/>
      </c>
      <c r="K32" s="59">
        <f>Illuminazione_naturale!S32*Illuminazione_naturale!H32</f>
        <v>0</v>
      </c>
      <c r="L32" s="59" t="str">
        <f>IFERROR(IF(AND(VLOOKUP(E32,MatrixAussicht,2,FALSE)=3,J32&gt;=54,D32&gt;=50),3,IF(AND(VLOOKUP(E32,MatrixAussicht,2,FALSE)&gt;=2,J32&gt;=28,D32&gt;=20),2,IF(AND(VLOOKUP(E32,MatrixAussicht,2,FALSE)&gt;=1,J32&gt;=14,D32&gt;=6),1,0))),"")</f>
        <v/>
      </c>
      <c r="M32" s="59" t="str">
        <f>IF(L32="","",IF(L32=3,Texte!$B$208,IF(L32=2,Texte!$B$209,IF(L32=1,Texte!$B$210,Texte!$B$211))))</f>
        <v/>
      </c>
      <c r="N32" s="315"/>
      <c r="O32" s="315"/>
      <c r="P32" s="315"/>
      <c r="Q32" s="315"/>
      <c r="R32" s="315"/>
      <c r="S32" s="315"/>
      <c r="T32" s="315"/>
    </row>
    <row r="33" spans="1:20" ht="16.5" thickTop="1" thickBot="1" x14ac:dyDescent="0.25">
      <c r="A33" s="58">
        <v>29</v>
      </c>
      <c r="B33" s="310" t="str">
        <f>IF(Illuminazione_naturale!B33="","",Illuminazione_naturale!B33)</f>
        <v/>
      </c>
      <c r="C33" s="277"/>
      <c r="D33" s="277"/>
      <c r="E33" s="284"/>
      <c r="F33" s="287"/>
      <c r="G33" s="59" t="str">
        <f t="shared" si="0"/>
        <v/>
      </c>
      <c r="H33" s="308" t="str">
        <f t="shared" si="1"/>
        <v/>
      </c>
      <c r="I33" s="59">
        <f>Illuminazione_naturale!W33</f>
        <v>0</v>
      </c>
      <c r="J33" s="59" t="str">
        <f>IFERROR(DEGREES(ATAN(I33/C33)),"")</f>
        <v/>
      </c>
      <c r="K33" s="59">
        <f>Illuminazione_naturale!S33*Illuminazione_naturale!H33</f>
        <v>0</v>
      </c>
      <c r="L33" s="59" t="str">
        <f>IFERROR(IF(AND(VLOOKUP(E33,MatrixAussicht,2,FALSE)=3,J33&gt;=54,D33&gt;=50),3,IF(AND(VLOOKUP(E33,MatrixAussicht,2,FALSE)&gt;=2,J33&gt;=28,D33&gt;=20),2,IF(AND(VLOOKUP(E33,MatrixAussicht,2,FALSE)&gt;=1,J33&gt;=14,D33&gt;=6),1,0))),"")</f>
        <v/>
      </c>
      <c r="M33" s="59" t="str">
        <f>IF(L33="","",IF(L33=3,Texte!$B$208,IF(L33=2,Texte!$B$209,IF(L33=1,Texte!$B$210,Texte!$B$211))))</f>
        <v/>
      </c>
      <c r="N33" s="315"/>
      <c r="O33" s="315"/>
      <c r="P33" s="315"/>
      <c r="Q33" s="315"/>
      <c r="R33" s="315"/>
      <c r="S33" s="315"/>
      <c r="T33" s="315"/>
    </row>
    <row r="34" spans="1:20" ht="16.5" thickTop="1" thickBot="1" x14ac:dyDescent="0.25">
      <c r="A34" s="58">
        <v>30</v>
      </c>
      <c r="B34" s="310" t="str">
        <f>IF(Illuminazione_naturale!B34="","",Illuminazione_naturale!B34)</f>
        <v/>
      </c>
      <c r="C34" s="277"/>
      <c r="D34" s="277"/>
      <c r="E34" s="284"/>
      <c r="F34" s="287"/>
      <c r="G34" s="59" t="str">
        <f t="shared" si="0"/>
        <v/>
      </c>
      <c r="H34" s="308" t="str">
        <f t="shared" si="1"/>
        <v/>
      </c>
      <c r="I34" s="59">
        <f>Illuminazione_naturale!W34</f>
        <v>0</v>
      </c>
      <c r="J34" s="59" t="str">
        <f>IFERROR(DEGREES(ATAN(I34/C34)),"")</f>
        <v/>
      </c>
      <c r="K34" s="59">
        <f>Illuminazione_naturale!S34*Illuminazione_naturale!H34</f>
        <v>0</v>
      </c>
      <c r="L34" s="59" t="str">
        <f>IFERROR(IF(AND(VLOOKUP(E34,MatrixAussicht,2,FALSE)=3,J34&gt;=54,D34&gt;=50),3,IF(AND(VLOOKUP(E34,MatrixAussicht,2,FALSE)&gt;=2,J34&gt;=28,D34&gt;=20),2,IF(AND(VLOOKUP(E34,MatrixAussicht,2,FALSE)&gt;=1,J34&gt;=14,D34&gt;=6),1,0))),"")</f>
        <v/>
      </c>
      <c r="M34" s="59" t="str">
        <f>IF(L34="","",IF(L34=3,Texte!$B$208,IF(L34=2,Texte!$B$209,IF(L34=1,Texte!$B$210,Texte!$B$211))))</f>
        <v/>
      </c>
      <c r="N34" s="315"/>
      <c r="O34" s="315"/>
      <c r="P34" s="315"/>
      <c r="Q34" s="315"/>
      <c r="R34" s="315"/>
      <c r="S34" s="315"/>
      <c r="T34" s="315"/>
    </row>
    <row r="35" spans="1:20" ht="16.5" thickTop="1" thickBot="1" x14ac:dyDescent="0.25">
      <c r="A35" s="140"/>
      <c r="B35" s="141"/>
      <c r="K35" s="278">
        <f>SUM(K5:K34)</f>
        <v>0</v>
      </c>
      <c r="L35" s="278">
        <f>IFERROR(ROUND(SUMPRODUCT(L5:L34,K5:K34)/SummeRaumFlaeche,1),0)</f>
        <v>0</v>
      </c>
      <c r="M35" s="59" t="str">
        <f>IF(L35="","",IF(L35=3,Texte!$B$208,IF(L35=2,Texte!$B$209,IF(L35=1,Texte!$B$210,Texte!$B$211))))</f>
        <v>Insufficiente</v>
      </c>
      <c r="N35" s="315"/>
      <c r="O35" s="315"/>
      <c r="P35" s="315"/>
      <c r="Q35" s="315"/>
      <c r="R35" s="315"/>
      <c r="S35" s="315"/>
      <c r="T35" s="315"/>
    </row>
    <row r="36" spans="1:20" ht="21" customHeight="1" thickTop="1" x14ac:dyDescent="0.2">
      <c r="A36" s="131"/>
      <c r="B36" s="132" t="str">
        <f>VLOOKUP(ADDRESS(ROW(),COLUMN(),4),MatrixTexteT5,2,FALSE)</f>
        <v>Risultati</v>
      </c>
      <c r="C36" s="281" t="str">
        <f>VLOOKUP(ADDRESS(ROW(),COLUMN(),4),MatrixTexteT5,2,FALSE)</f>
        <v>Risultati di questo foglio</v>
      </c>
      <c r="D36" s="282"/>
      <c r="E36" s="228" t="str">
        <f>VLOOKUP(ADDRESS(ROW(),COLUMN(),4),MatrixTexteT5,2,FALSE)</f>
        <v>Riporto da altri fogli</v>
      </c>
      <c r="F36" s="132"/>
      <c r="G36" s="228" t="str">
        <f>VLOOKUP(ADDRESS(ROW(),COLUMN(),4),MatrixTexteT5,2,FALSE)</f>
        <v>Risultati globali</v>
      </c>
      <c r="H36" s="289"/>
      <c r="N36" s="315"/>
      <c r="O36" s="315"/>
      <c r="P36" s="315"/>
      <c r="Q36" s="315"/>
      <c r="R36" s="315"/>
      <c r="S36" s="315"/>
      <c r="T36" s="315"/>
    </row>
    <row r="37" spans="1:20" ht="15" customHeight="1" thickBot="1" x14ac:dyDescent="0.25">
      <c r="A37" s="46"/>
      <c r="B37" s="47" t="str">
        <f>VLOOKUP(ADDRESS(ROW(),COLUMN(),4),MatrixTexteT5,2,FALSE)</f>
        <v>Descrizione</v>
      </c>
      <c r="C37" s="297" t="str">
        <f>VLOOKUP(ADDRESS(ROW(),COLUMN(),4),MatrixTexteT5,2,FALSE)</f>
        <v>Superficie netto</v>
      </c>
      <c r="D37" s="297" t="str">
        <f>VLOOKUP(ADDRESS(ROW(),COLUMN(),4),MatrixTexteT5,2,FALSE)</f>
        <v>Risultato</v>
      </c>
      <c r="E37" s="297" t="str">
        <f>VLOOKUP(ADDRESS(ROW(),COLUMN(),4),MatrixTexteT5,2,FALSE)</f>
        <v>Superficie netto</v>
      </c>
      <c r="F37" s="297" t="str">
        <f>VLOOKUP(ADDRESS(ROW(),COLUMN(),4),MatrixTexteT5,2,FALSE)</f>
        <v>Risultato</v>
      </c>
      <c r="G37" s="297" t="str">
        <f>VLOOKUP(ADDRESS(ROW(),COLUMN(),4),MatrixTexteT5,2,FALSE)</f>
        <v>Superficie netto</v>
      </c>
      <c r="H37" s="297" t="str">
        <f>VLOOKUP(ADDRESS(ROW(),COLUMN(),4),MatrixTexteT5,2,FALSE)</f>
        <v>Risultato</v>
      </c>
      <c r="N37" s="315"/>
      <c r="O37" s="315"/>
      <c r="P37" s="315"/>
      <c r="Q37" s="315"/>
      <c r="R37" s="315"/>
      <c r="S37" s="315"/>
      <c r="T37" s="315"/>
    </row>
    <row r="38" spans="1:20" ht="16.5" thickTop="1" thickBot="1" x14ac:dyDescent="0.25">
      <c r="A38" s="84"/>
      <c r="B38" s="118" t="str">
        <f>VLOOKUP(ADDRESS(ROW(),COLUMN(),4),MatrixTexteT5,2,FALSE)</f>
        <v>Qualità della vista (in tutte le locali)</v>
      </c>
      <c r="C38" s="311">
        <f>K35</f>
        <v>0</v>
      </c>
      <c r="D38" s="307">
        <f>L35</f>
        <v>0</v>
      </c>
      <c r="E38" s="301"/>
      <c r="F38" s="305"/>
      <c r="G38" s="303">
        <f>C38+E38</f>
        <v>0</v>
      </c>
      <c r="H38" s="306" t="str">
        <f>M38</f>
        <v>Insufficiente</v>
      </c>
      <c r="L38" s="278">
        <f>IFERROR(ROUND((L35*K35+F38*E38)/G38,0),0)</f>
        <v>0</v>
      </c>
      <c r="M38" s="59" t="str">
        <f>IF(L38="","",IF(L38=3,Texte!$B$208,IF(L38=2,Texte!$B$209,IF(L38=1,Texte!$B$210,Texte!$B$211))))</f>
        <v>Insufficiente</v>
      </c>
      <c r="N38" s="315"/>
      <c r="O38" s="315"/>
      <c r="P38" s="315"/>
      <c r="Q38" s="315"/>
      <c r="R38" s="315"/>
      <c r="S38" s="315"/>
      <c r="T38" s="315"/>
    </row>
    <row r="39" spans="1:20" ht="16.5" thickTop="1" thickBot="1" x14ac:dyDescent="0.25">
      <c r="A39" s="84"/>
      <c r="B39" s="118" t="str">
        <f>VLOOKUP(ADDRESS(ROW(),COLUMN(),4),MatrixTexteT5,2,FALSE)&amp;TEXT(MaxUFläche,"0%")&amp;")"</f>
        <v>Quota di superficie con un risultato insufficiente (max.20%)</v>
      </c>
      <c r="C39" s="312">
        <f>SUMPRODUCT((L5:L34=0)*K5:K34)</f>
        <v>0</v>
      </c>
      <c r="D39" s="300">
        <f>IFERROR(SUMPRODUCT((L5:L34=0)*K5:K34)/K35,0)</f>
        <v>0</v>
      </c>
      <c r="E39" s="302"/>
      <c r="F39" s="299"/>
      <c r="G39" s="304">
        <f>C39+E39</f>
        <v>0</v>
      </c>
      <c r="H39" s="298">
        <f>IFERROR(G39/G38,0)</f>
        <v>0</v>
      </c>
      <c r="N39" s="315"/>
      <c r="O39" s="315"/>
      <c r="P39" s="315"/>
      <c r="Q39" s="315"/>
      <c r="R39" s="315"/>
      <c r="S39" s="315"/>
      <c r="T39" s="315"/>
    </row>
    <row r="40" spans="1:20" ht="25.5" customHeight="1" thickTop="1" thickBot="1" x14ac:dyDescent="0.25">
      <c r="A40" s="248"/>
      <c r="B40" s="249" t="str">
        <f>VLOOKUP(ADDRESS(ROW(),COLUMN(),4),MatrixTexteT5,2,FALSE)</f>
        <v xml:space="preserve">Le esigenze per Minergie-Eco </v>
      </c>
      <c r="C40" s="249"/>
      <c r="D40" s="249"/>
      <c r="E40" s="249"/>
      <c r="F40" s="249"/>
      <c r="G40" s="270" t="str">
        <f>IFERROR(IF(AND(L35&gt;1,H39&lt;MaxUFläche),Texte!B213,IF(AND(L35&gt;0,H39&lt;MaxUFläche),Texte!B214,Texte!B215)),"")</f>
        <v>non sono soddisfatte</v>
      </c>
      <c r="H40" s="270"/>
      <c r="N40" s="315"/>
      <c r="O40" s="315"/>
      <c r="P40" s="315"/>
      <c r="Q40" s="315"/>
      <c r="R40" s="315"/>
      <c r="S40" s="315"/>
      <c r="T40" s="315"/>
    </row>
    <row r="41" spans="1:20" ht="15.75" thickTop="1" x14ac:dyDescent="0.2">
      <c r="A41" s="315"/>
      <c r="B41" s="315"/>
      <c r="C41" s="315"/>
      <c r="D41" s="315"/>
      <c r="E41" s="315"/>
      <c r="F41" s="315"/>
      <c r="G41" s="315"/>
      <c r="H41" s="315"/>
      <c r="N41" s="315"/>
      <c r="O41" s="315"/>
      <c r="P41" s="315"/>
      <c r="Q41" s="315"/>
      <c r="R41" s="315"/>
      <c r="S41" s="315"/>
      <c r="T41" s="315"/>
    </row>
    <row r="42" spans="1:20" x14ac:dyDescent="0.2">
      <c r="A42" s="315"/>
      <c r="B42" s="315"/>
      <c r="C42" s="315"/>
      <c r="D42" s="315"/>
      <c r="E42" s="315"/>
      <c r="F42" s="315"/>
      <c r="G42" s="315"/>
      <c r="H42" s="315"/>
      <c r="N42" s="315"/>
      <c r="O42" s="315"/>
      <c r="P42" s="315"/>
      <c r="Q42" s="315"/>
      <c r="R42" s="315"/>
      <c r="S42" s="315"/>
      <c r="T42" s="315"/>
    </row>
    <row r="43" spans="1:20" x14ac:dyDescent="0.2">
      <c r="A43" s="315"/>
      <c r="B43" s="315"/>
      <c r="C43" s="315"/>
      <c r="D43" s="315"/>
      <c r="E43" s="315"/>
      <c r="F43" s="315"/>
      <c r="G43" s="315"/>
      <c r="H43" s="315"/>
      <c r="N43" s="315"/>
      <c r="O43" s="315"/>
      <c r="P43" s="315"/>
      <c r="Q43" s="315"/>
      <c r="R43" s="315"/>
      <c r="S43" s="315"/>
      <c r="T43" s="315"/>
    </row>
    <row r="44" spans="1:20" x14ac:dyDescent="0.2">
      <c r="A44" s="315"/>
      <c r="B44" s="315"/>
      <c r="C44" s="315"/>
      <c r="D44" s="315"/>
      <c r="E44" s="315"/>
      <c r="F44" s="315"/>
      <c r="G44" s="315"/>
      <c r="H44" s="315"/>
      <c r="N44" s="315"/>
      <c r="O44" s="315"/>
      <c r="P44" s="315"/>
      <c r="Q44" s="315"/>
      <c r="R44" s="315"/>
      <c r="S44" s="315"/>
      <c r="T44" s="315"/>
    </row>
    <row r="45" spans="1:20" x14ac:dyDescent="0.2">
      <c r="A45" s="315"/>
      <c r="B45" s="315"/>
      <c r="C45" s="315"/>
      <c r="D45" s="315"/>
      <c r="E45" s="315"/>
      <c r="F45" s="315"/>
      <c r="G45" s="315"/>
      <c r="H45" s="315"/>
      <c r="N45" s="315"/>
      <c r="O45" s="315"/>
      <c r="P45" s="315"/>
      <c r="Q45" s="315"/>
      <c r="R45" s="315"/>
      <c r="S45" s="315"/>
      <c r="T45" s="315"/>
    </row>
    <row r="46" spans="1:20" x14ac:dyDescent="0.2">
      <c r="A46" s="315"/>
      <c r="B46" s="315"/>
      <c r="C46" s="315"/>
      <c r="D46" s="315"/>
      <c r="E46" s="315"/>
      <c r="F46" s="315"/>
      <c r="G46" s="315"/>
      <c r="H46" s="315"/>
      <c r="N46" s="315"/>
      <c r="O46" s="315"/>
      <c r="P46" s="315"/>
      <c r="Q46" s="315"/>
      <c r="R46" s="315"/>
      <c r="S46" s="315"/>
      <c r="T46" s="315"/>
    </row>
    <row r="47" spans="1:20" x14ac:dyDescent="0.2">
      <c r="A47" s="315"/>
      <c r="B47" s="315"/>
      <c r="C47" s="315"/>
      <c r="D47" s="315"/>
      <c r="E47" s="315"/>
      <c r="F47" s="315"/>
      <c r="G47" s="315"/>
      <c r="H47" s="315"/>
      <c r="N47" s="315"/>
      <c r="O47" s="315"/>
      <c r="P47" s="315"/>
      <c r="Q47" s="315"/>
      <c r="R47" s="315"/>
      <c r="S47" s="315"/>
      <c r="T47" s="315"/>
    </row>
    <row r="48" spans="1:20" x14ac:dyDescent="0.2">
      <c r="A48" s="315"/>
      <c r="B48" s="315"/>
      <c r="C48" s="315"/>
      <c r="D48" s="315"/>
      <c r="E48" s="315"/>
      <c r="F48" s="315"/>
      <c r="G48" s="315"/>
      <c r="H48" s="315"/>
      <c r="N48" s="315"/>
      <c r="O48" s="315"/>
      <c r="P48" s="315"/>
      <c r="Q48" s="315"/>
      <c r="R48" s="315"/>
      <c r="S48" s="315"/>
      <c r="T48" s="315"/>
    </row>
    <row r="49" spans="1:20" x14ac:dyDescent="0.2">
      <c r="A49" s="315"/>
      <c r="B49" s="315"/>
      <c r="C49" s="315"/>
      <c r="D49" s="315"/>
      <c r="E49" s="315"/>
      <c r="F49" s="315"/>
      <c r="G49" s="315"/>
      <c r="H49" s="315"/>
      <c r="N49" s="315"/>
      <c r="O49" s="315"/>
      <c r="P49" s="315"/>
      <c r="Q49" s="315"/>
      <c r="R49" s="315"/>
      <c r="S49" s="315"/>
      <c r="T49" s="315"/>
    </row>
    <row r="50" spans="1:20" x14ac:dyDescent="0.2">
      <c r="A50" s="315"/>
      <c r="B50" s="315"/>
      <c r="C50" s="315"/>
      <c r="D50" s="315"/>
      <c r="E50" s="315"/>
      <c r="F50" s="315"/>
      <c r="G50" s="315"/>
      <c r="H50" s="315"/>
      <c r="N50" s="315"/>
      <c r="O50" s="315"/>
      <c r="P50" s="315"/>
      <c r="Q50" s="315"/>
      <c r="R50" s="315"/>
      <c r="S50" s="315"/>
      <c r="T50" s="315"/>
    </row>
    <row r="51" spans="1:20" x14ac:dyDescent="0.2">
      <c r="A51" s="315"/>
      <c r="B51" s="315"/>
      <c r="C51" s="315"/>
      <c r="D51" s="315"/>
      <c r="E51" s="315"/>
      <c r="F51" s="315"/>
      <c r="G51" s="315"/>
      <c r="H51" s="315"/>
      <c r="N51" s="315"/>
      <c r="O51" s="315"/>
      <c r="P51" s="315"/>
      <c r="Q51" s="315"/>
      <c r="R51" s="315"/>
      <c r="S51" s="315"/>
      <c r="T51" s="315"/>
    </row>
    <row r="52" spans="1:20" x14ac:dyDescent="0.2">
      <c r="A52" s="315"/>
      <c r="B52" s="315"/>
      <c r="C52" s="315"/>
      <c r="D52" s="315"/>
      <c r="E52" s="315"/>
      <c r="F52" s="315"/>
      <c r="G52" s="315"/>
      <c r="H52" s="315"/>
      <c r="N52" s="315"/>
      <c r="O52" s="315"/>
      <c r="P52" s="315"/>
      <c r="Q52" s="315"/>
      <c r="R52" s="315"/>
      <c r="S52" s="315"/>
      <c r="T52" s="315"/>
    </row>
    <row r="53" spans="1:20" x14ac:dyDescent="0.2">
      <c r="A53" s="315"/>
      <c r="B53" s="315"/>
      <c r="C53" s="315"/>
      <c r="D53" s="315"/>
      <c r="E53" s="315"/>
      <c r="F53" s="315"/>
      <c r="G53" s="315"/>
      <c r="H53" s="315"/>
      <c r="N53" s="315"/>
      <c r="O53" s="315"/>
      <c r="P53" s="315"/>
      <c r="Q53" s="315"/>
      <c r="R53" s="315"/>
      <c r="S53" s="315"/>
      <c r="T53" s="315"/>
    </row>
    <row r="54" spans="1:20" x14ac:dyDescent="0.2">
      <c r="A54" s="315"/>
      <c r="B54" s="315"/>
      <c r="C54" s="315"/>
      <c r="D54" s="315"/>
      <c r="E54" s="315"/>
      <c r="F54" s="315"/>
      <c r="G54" s="315"/>
      <c r="H54" s="315"/>
      <c r="N54" s="315"/>
      <c r="O54" s="315"/>
      <c r="P54" s="315"/>
      <c r="Q54" s="315"/>
      <c r="R54" s="315"/>
      <c r="S54" s="315"/>
      <c r="T54" s="315"/>
    </row>
    <row r="55" spans="1:20" x14ac:dyDescent="0.2">
      <c r="A55" s="315"/>
      <c r="B55" s="315"/>
      <c r="C55" s="315"/>
      <c r="D55" s="315"/>
      <c r="E55" s="315"/>
      <c r="F55" s="315"/>
      <c r="G55" s="315"/>
      <c r="H55" s="315"/>
      <c r="N55" s="315"/>
      <c r="O55" s="315"/>
      <c r="P55" s="315"/>
      <c r="Q55" s="315"/>
      <c r="R55" s="315"/>
      <c r="S55" s="315"/>
      <c r="T55" s="315"/>
    </row>
    <row r="56" spans="1:20" x14ac:dyDescent="0.2">
      <c r="A56" s="315"/>
      <c r="B56" s="315"/>
      <c r="C56" s="315"/>
      <c r="D56" s="315"/>
      <c r="E56" s="315"/>
      <c r="F56" s="315"/>
      <c r="G56" s="315"/>
      <c r="H56" s="315"/>
      <c r="N56" s="315"/>
      <c r="O56" s="315"/>
      <c r="P56" s="315"/>
      <c r="Q56" s="315"/>
      <c r="R56" s="315"/>
      <c r="S56" s="315"/>
      <c r="T56" s="315"/>
    </row>
  </sheetData>
  <sheetProtection password="C036" sheet="1" objects="1" scenarios="1" selectLockedCells="1"/>
  <mergeCells count="36">
    <mergeCell ref="E32:F32"/>
    <mergeCell ref="E33:F33"/>
    <mergeCell ref="E34:F34"/>
    <mergeCell ref="C3:F3"/>
    <mergeCell ref="G3:H3"/>
    <mergeCell ref="G40:H40"/>
    <mergeCell ref="E26:F26"/>
    <mergeCell ref="E27:F27"/>
    <mergeCell ref="E28:F28"/>
    <mergeCell ref="E29:F29"/>
    <mergeCell ref="E30:F30"/>
    <mergeCell ref="E31:F31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E19:F19"/>
    <mergeCell ref="C36:D36"/>
    <mergeCell ref="E4:F4"/>
    <mergeCell ref="E5:F5"/>
    <mergeCell ref="E6:F6"/>
    <mergeCell ref="E7:F7"/>
    <mergeCell ref="E8:F8"/>
    <mergeCell ref="E9:F9"/>
    <mergeCell ref="I3:M3"/>
    <mergeCell ref="E10:F10"/>
    <mergeCell ref="E11:F11"/>
    <mergeCell ref="E12:F12"/>
    <mergeCell ref="E13:F13"/>
  </mergeCells>
  <dataValidations count="120"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4">
      <formula1>ListAussicht</formula1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4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4">
      <formula1>0</formula1>
      <formula2>9999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3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4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5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6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7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8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9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0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1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2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3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5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6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7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8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9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0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1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2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3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4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5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6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7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8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9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0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1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2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3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4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5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6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7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8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9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0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1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2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3">
      <formula1>0</formula1>
      <formula2>9999</formula2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5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5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6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6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7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7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8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8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9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9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0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0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1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1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2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2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3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3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4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4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5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5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6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6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7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7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8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8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9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9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0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0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1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1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2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2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3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3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4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4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5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5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6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6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7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7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8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8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9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9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0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0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1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1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2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2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3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3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4">
      <formula1>ListAussicht</formula1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theme="5" tint="0.39997558519241921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RowHeight="15" x14ac:dyDescent="0.2"/>
  <cols>
    <col min="1" max="3" width="25.77734375" style="30" customWidth="1"/>
    <col min="4" max="4" width="15.5546875" style="3" customWidth="1"/>
    <col min="5" max="5" width="20.21875" style="3" customWidth="1"/>
    <col min="6" max="6" width="12.33203125" style="3" hidden="1" customWidth="1"/>
    <col min="7" max="7" width="16.109375" style="158" customWidth="1"/>
    <col min="8" max="8" width="7.33203125" style="3" customWidth="1"/>
    <col min="9" max="13" width="7.33203125" style="6" customWidth="1"/>
    <col min="14" max="24" width="11.5546875" style="6"/>
    <col min="25" max="16384" width="11.5546875" style="3"/>
  </cols>
  <sheetData>
    <row r="1" spans="1:24" ht="28.5" customHeight="1" x14ac:dyDescent="0.4">
      <c r="A1" s="153" t="str">
        <f>IF(Projektbez="","",Projektbez&amp;" - ")&amp;VLOOKUP(ADDRESS(ROW(),COLUMN(),4),MatrixTexteT4,2,FALSE)</f>
        <v>Questionario ammodernamento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2">
      <c r="A2" s="157"/>
      <c r="B2" s="157"/>
      <c r="C2" s="157"/>
      <c r="D2" s="158"/>
      <c r="E2" s="158"/>
      <c r="F2" s="158"/>
    </row>
    <row r="3" spans="1:24" ht="18.75" customHeight="1" x14ac:dyDescent="0.25">
      <c r="A3" s="87" t="str">
        <f>VLOOKUP(ADDRESS(ROW(),COLUMN(),4),MatrixTexteT4,2,FALSE)</f>
        <v>Domande</v>
      </c>
      <c r="B3" s="93"/>
      <c r="C3" s="93"/>
      <c r="D3" s="94"/>
      <c r="E3" s="87" t="str">
        <f>VLOOKUP(ADDRESS(ROW(),COLUMN(),4),MatrixTexteT4,2,FALSE)</f>
        <v>Risposte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2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">
      <c r="A5" s="116" t="str">
        <f>VLOOKUP(ADDRESS(ROW(),COLUMN(),4),MatrixTexteT4,2,FALSE)</f>
        <v>Le aperture delle finestre sono generalmente mantenute o aumentate?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2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">
      <c r="A7" s="116" t="str">
        <f>VLOOKUP(ADDRESS(ROW(),COLUMN(),4),MatrixTexteT4,2,FALSE)</f>
        <v>Le superfici di vetro sono generalmente mantenute o aumentate?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2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">
      <c r="A9" s="116" t="str">
        <f>VLOOKUP(ADDRESS(ROW(),COLUMN(),4),MatrixTexteT4,2,FALSE)</f>
        <v>Il vetro scelto posside un fattore "g" alto?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2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">
      <c r="A11" s="116" t="str">
        <f>VLOOKUP(ADDRESS(ROW(),COLUMN(),4),MatrixTexteT4,2,FALSE)</f>
        <v>Non sono previsti nuovi elementi che ombreggiano la facciata (es. balconi, gronde, sporgenze…) 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">
      <c r="A13" s="116" t="str">
        <f>VLOOKUP(ADDRESS(ROW(),COLUMN(),4),MatrixTexteT4,2,FALSE)</f>
        <v>I locali sono dipinti con colori chiari?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2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25">
      <c r="A17" s="87" t="str">
        <f>VLOOKUP(ADDRESS(ROW(),COLUMN(),4),MatrixTexteT4,2,FALSE)</f>
        <v>Riassunto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2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2">
      <c r="A19" s="273" t="str">
        <f>IF(Typ=Constants!$B$17,Texte!$B$134,IF(AND(E5=Ja,E7=Ja,E9=Ja,E11=Ja,E13=Ja),Texte!$B$135,Texte!$B$136))</f>
        <v>Il requisito MINERGIE-ECO per ammodernamenti non é rispettato,  è necessario effettuare calcoli piu dettagliati (compilare il foglio calcolo illuminazione naturale).</v>
      </c>
      <c r="B19" s="273"/>
      <c r="C19" s="273"/>
      <c r="D19" s="273"/>
      <c r="E19" s="273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2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25">
      <c r="A21" s="87" t="str">
        <f>VLOOKUP(ADDRESS(ROW(),COLUMN(),4),MatrixTexteT4,2,FALSE)</f>
        <v>Categorie degli edifici (cliccare su tasto)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25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25">
      <c r="A23" s="244" t="str">
        <f>VLOOKUP(ADDRESS(ROW(),COLUMN(),4),MatrixTexteT4,2,FALSE)</f>
        <v>Abitativo</v>
      </c>
      <c r="B23" s="245" t="str">
        <f>VLOOKUP(ADDRESS(ROW(),COLUMN(),4),MatrixTexteT4,2,FALSE)</f>
        <v>Amministrativo</v>
      </c>
      <c r="C23" s="245" t="str">
        <f>VLOOKUP(ADDRESS(ROW(),COLUMN(),4),MatrixTexteT4,2,FALSE)</f>
        <v>Scuola</v>
      </c>
      <c r="D23" s="274"/>
      <c r="E23" s="275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2">
      <c r="A24" s="105"/>
      <c r="B24" s="106"/>
      <c r="C24" s="106"/>
      <c r="D24" s="107"/>
      <c r="E24" s="231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2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271" t="str">
        <f>VLOOKUP(ADDRESS(ROW(),COLUMN(),4),MatrixTexteT4,2,FALSE)</f>
        <v>Edificio con una piccola percentuale vetrata</v>
      </c>
      <c r="E25" s="272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2">
      <c r="A26" s="103"/>
      <c r="B26" s="104"/>
      <c r="C26" s="104"/>
      <c r="D26" s="246"/>
      <c r="E26" s="247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2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271" t="str">
        <f>VLOOKUP(ADDRESS(ROW(),COLUMN(),4),MatrixTexteT4,2,FALSE)</f>
        <v>Edifico con una percentuale vetrata media</v>
      </c>
      <c r="E27" s="272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2">
      <c r="A28" s="103"/>
      <c r="B28" s="104"/>
      <c r="C28" s="104"/>
      <c r="D28" s="246"/>
      <c r="E28" s="247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2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271" t="str">
        <f>VLOOKUP(ADDRESS(ROW(),COLUMN(),4),MatrixTexteT4,2,FALSE)</f>
        <v>Edificio con una grande percentuale vetrata</v>
      </c>
      <c r="E29" s="272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2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2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2.75" x14ac:dyDescent="0.2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2.75" x14ac:dyDescent="0.2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2.75" x14ac:dyDescent="0.2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2.75" x14ac:dyDescent="0.2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2.75" x14ac:dyDescent="0.2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2.75" x14ac:dyDescent="0.2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2.75" x14ac:dyDescent="0.2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2.75" x14ac:dyDescent="0.2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2.75" x14ac:dyDescent="0.2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2.75" x14ac:dyDescent="0.2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2.75" x14ac:dyDescent="0.2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2.75" x14ac:dyDescent="0.2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2.75" x14ac:dyDescent="0.2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2.75" x14ac:dyDescent="0.2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2.75" x14ac:dyDescent="0.2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2">
      <c r="A89" s="22">
        <v>5</v>
      </c>
      <c r="B89" s="22"/>
      <c r="C89" s="22"/>
      <c r="D89" s="22"/>
    </row>
  </sheetData>
  <sheetProtection password="C036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400050</xdr:rowOff>
                  </from>
                  <to>
                    <xdr:col>2</xdr:col>
                    <xdr:colOff>314325</xdr:colOff>
                    <xdr:row>24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419100</xdr:rowOff>
                  </from>
                  <to>
                    <xdr:col>2</xdr:col>
                    <xdr:colOff>333375</xdr:colOff>
                    <xdr:row>26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447675</xdr:rowOff>
                  </from>
                  <to>
                    <xdr:col>2</xdr:col>
                    <xdr:colOff>314325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428625</xdr:rowOff>
                  </from>
                  <to>
                    <xdr:col>1</xdr:col>
                    <xdr:colOff>314325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428625</xdr:rowOff>
                  </from>
                  <to>
                    <xdr:col>1</xdr:col>
                    <xdr:colOff>314325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428625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438150</xdr:rowOff>
                  </from>
                  <to>
                    <xdr:col>0</xdr:col>
                    <xdr:colOff>304800</xdr:colOff>
                    <xdr:row>24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676275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E97"/>
  <sheetViews>
    <sheetView tabSelected="1" workbookViewId="0">
      <selection activeCell="B5" sqref="B5"/>
    </sheetView>
  </sheetViews>
  <sheetFormatPr baseColWidth="10" defaultRowHeight="12" x14ac:dyDescent="0.2"/>
  <cols>
    <col min="1" max="1" width="17.77734375" style="27" customWidth="1"/>
    <col min="2" max="2" width="20.6640625" style="27" customWidth="1"/>
    <col min="3" max="3" width="11.6640625" style="27" customWidth="1"/>
    <col min="4" max="4" width="14.77734375" style="27" customWidth="1"/>
    <col min="5" max="5" width="17.109375" style="27" customWidth="1"/>
    <col min="6" max="6" width="12.44140625" style="27" bestFit="1" customWidth="1"/>
    <col min="7" max="7" width="31.88671875" style="27" bestFit="1" customWidth="1"/>
    <col min="8" max="8" width="12.6640625" style="27" customWidth="1"/>
    <col min="9" max="18" width="9.5546875" style="27" customWidth="1"/>
    <col min="19" max="16384" width="11.5546875" style="27"/>
  </cols>
  <sheetData>
    <row r="1" spans="1:5" ht="23.25" x14ac:dyDescent="0.35">
      <c r="A1" s="88" t="s">
        <v>167</v>
      </c>
      <c r="B1" s="90"/>
      <c r="C1" s="90"/>
      <c r="D1" s="90"/>
      <c r="E1" s="90"/>
    </row>
    <row r="2" spans="1:5" ht="9" customHeight="1" x14ac:dyDescent="0.35">
      <c r="A2" s="88"/>
      <c r="B2" s="90"/>
      <c r="C2" s="90"/>
      <c r="D2" s="90"/>
      <c r="E2" s="90"/>
    </row>
    <row r="3" spans="1:5" ht="12.75" x14ac:dyDescent="0.2">
      <c r="A3" s="91" t="s">
        <v>43</v>
      </c>
      <c r="B3" s="91" t="s">
        <v>554</v>
      </c>
      <c r="C3" s="91" t="s">
        <v>555</v>
      </c>
      <c r="D3" s="91" t="s">
        <v>556</v>
      </c>
      <c r="E3" s="91" t="s">
        <v>557</v>
      </c>
    </row>
    <row r="5" spans="1:5" x14ac:dyDescent="0.2">
      <c r="A5" s="25" t="s">
        <v>791</v>
      </c>
      <c r="B5" s="92" t="s">
        <v>48</v>
      </c>
    </row>
    <row r="6" spans="1:5" x14ac:dyDescent="0.2">
      <c r="A6" s="25"/>
    </row>
    <row r="7" spans="1:5" x14ac:dyDescent="0.2">
      <c r="A7" s="25" t="s">
        <v>790</v>
      </c>
      <c r="B7" s="27" t="s">
        <v>792</v>
      </c>
    </row>
    <row r="8" spans="1:5" x14ac:dyDescent="0.2">
      <c r="A8" s="25"/>
    </row>
    <row r="9" spans="1:5" ht="12.75" x14ac:dyDescent="0.2">
      <c r="A9" s="25" t="s">
        <v>236</v>
      </c>
      <c r="B9" s="1" t="str">
        <f>Texte!$B$223</f>
        <v>Si</v>
      </c>
      <c r="D9" s="31"/>
    </row>
    <row r="10" spans="1:5" ht="12.75" x14ac:dyDescent="0.2">
      <c r="A10" s="25"/>
      <c r="B10" s="1" t="str">
        <f>Texte!$B$224</f>
        <v>No</v>
      </c>
      <c r="D10" s="31"/>
    </row>
    <row r="11" spans="1:5" x14ac:dyDescent="0.2">
      <c r="A11" s="25"/>
      <c r="D11" s="31"/>
    </row>
    <row r="12" spans="1:5" x14ac:dyDescent="0.2">
      <c r="A12" s="25" t="s">
        <v>625</v>
      </c>
      <c r="B12" s="27" t="str">
        <f>IF(OR(Questionario_ammodernamento!A25=TRUE,Questionario_ammodernamento!B25=TRUE,Questionario_ammodernamento!C25=TRUE),"Ja","Nein")</f>
        <v>Ja</v>
      </c>
      <c r="C12" s="31">
        <v>0.3</v>
      </c>
      <c r="D12" s="27">
        <f>IF(B12="Ja",C12,IF(B13="Ja",C13,C14))</f>
        <v>0.3</v>
      </c>
    </row>
    <row r="13" spans="1:5" x14ac:dyDescent="0.2">
      <c r="A13" s="25"/>
      <c r="B13" s="27" t="str">
        <f>IF(OR(Questionario_ammodernamento!A27=TRUE,Questionario_ammodernamento!B27=TRUE,Questionario_ammodernamento!C27=TRUE),"Ja","Nein")</f>
        <v>Nein</v>
      </c>
      <c r="C13" s="31">
        <v>0.4</v>
      </c>
      <c r="D13" s="31"/>
    </row>
    <row r="14" spans="1:5" x14ac:dyDescent="0.2">
      <c r="A14" s="25"/>
      <c r="B14" s="27" t="str">
        <f>IF(OR(Questionario_ammodernamento!A29=TRUE,Questionario_ammodernamento!B29=TRUE,Questionario_ammodernamento!C29=TRUE),"Ja","Nein")</f>
        <v>Nein</v>
      </c>
      <c r="C14" s="31">
        <v>0.5</v>
      </c>
      <c r="D14" s="31"/>
    </row>
    <row r="15" spans="1:5" x14ac:dyDescent="0.2">
      <c r="A15" s="25"/>
      <c r="D15" s="31"/>
    </row>
    <row r="16" spans="1:5" x14ac:dyDescent="0.2">
      <c r="A16" s="25"/>
    </row>
    <row r="17" spans="1:3" x14ac:dyDescent="0.2">
      <c r="A17" s="25" t="s">
        <v>233</v>
      </c>
      <c r="B17" s="27" t="str">
        <f>Texte!B217</f>
        <v>Nuova Costruzione</v>
      </c>
    </row>
    <row r="18" spans="1:3" x14ac:dyDescent="0.2">
      <c r="B18" s="27" t="str">
        <f>Texte!B218</f>
        <v>Ammodernamento</v>
      </c>
    </row>
    <row r="20" spans="1:3" x14ac:dyDescent="0.2">
      <c r="A20" s="25" t="s">
        <v>118</v>
      </c>
      <c r="B20" s="27" t="str">
        <f>Texte!B180</f>
        <v>chiaro</v>
      </c>
      <c r="C20" s="27">
        <v>1</v>
      </c>
    </row>
    <row r="21" spans="1:3" x14ac:dyDescent="0.2">
      <c r="A21" s="25"/>
      <c r="B21" s="27" t="str">
        <f>Texte!B181</f>
        <v>normale</v>
      </c>
      <c r="C21" s="27">
        <v>1.1000000000000001</v>
      </c>
    </row>
    <row r="22" spans="1:3" x14ac:dyDescent="0.2">
      <c r="A22" s="25"/>
      <c r="B22" s="27" t="str">
        <f>Texte!B182</f>
        <v>scuro</v>
      </c>
      <c r="C22" s="27">
        <v>1.5</v>
      </c>
    </row>
    <row r="23" spans="1:3" x14ac:dyDescent="0.2">
      <c r="A23" s="25"/>
    </row>
    <row r="24" spans="1:3" x14ac:dyDescent="0.2">
      <c r="A24" s="25" t="s">
        <v>74</v>
      </c>
      <c r="B24" s="27" t="str">
        <f>Texte!B184</f>
        <v>Lamelle chiare con sistema di riflessione</v>
      </c>
      <c r="C24" s="27">
        <v>1</v>
      </c>
    </row>
    <row r="25" spans="1:3" x14ac:dyDescent="0.2">
      <c r="A25" s="25"/>
      <c r="B25" s="27" t="str">
        <f>Texte!B185</f>
        <v>Lamelle chiare senza sistema di riflessione</v>
      </c>
      <c r="C25" s="27">
        <v>1.1000000000000001</v>
      </c>
    </row>
    <row r="26" spans="1:3" x14ac:dyDescent="0.2">
      <c r="A26" s="25"/>
      <c r="B26" s="27" t="str">
        <f>Texte!B186</f>
        <v>Lamelle media chiare o tenda traslucida</v>
      </c>
      <c r="C26" s="27">
        <v>1.2</v>
      </c>
    </row>
    <row r="27" spans="1:3" x14ac:dyDescent="0.2">
      <c r="A27" s="25"/>
      <c r="B27" s="27" t="str">
        <f>Texte!B187</f>
        <v>Lamelle scure o tenda poco traslucida</v>
      </c>
      <c r="C27" s="27">
        <v>1.3</v>
      </c>
    </row>
    <row r="28" spans="1:3" x14ac:dyDescent="0.2">
      <c r="A28" s="25"/>
      <c r="B28" s="27" t="str">
        <f>Texte!B188</f>
        <v>tenda non traslucida</v>
      </c>
      <c r="C28" s="27">
        <v>1.4</v>
      </c>
    </row>
    <row r="29" spans="1:3" x14ac:dyDescent="0.2">
      <c r="A29" s="25"/>
    </row>
    <row r="30" spans="1:3" x14ac:dyDescent="0.2">
      <c r="A30" s="25" t="s">
        <v>109</v>
      </c>
      <c r="B30" s="27" t="str">
        <f>Texte!B190</f>
        <v>Motorizzato, automatico con guida per le lamelle</v>
      </c>
      <c r="C30" s="27">
        <v>1</v>
      </c>
    </row>
    <row r="31" spans="1:3" x14ac:dyDescent="0.2">
      <c r="B31" s="27" t="str">
        <f>Texte!B191</f>
        <v>Motorizzato, automatico, tenendo conto degli ombrggiamenti</v>
      </c>
      <c r="C31" s="27">
        <v>1.1000000000000001</v>
      </c>
    </row>
    <row r="32" spans="1:3" x14ac:dyDescent="0.2">
      <c r="B32" s="27" t="str">
        <f>Texte!B192</f>
        <v>Motorizzato, automatico</v>
      </c>
      <c r="C32" s="27">
        <v>1.2</v>
      </c>
    </row>
    <row r="33" spans="1:3" x14ac:dyDescent="0.2">
      <c r="B33" s="27" t="str">
        <f>Texte!B193</f>
        <v>Motorizzato,  manuale</v>
      </c>
      <c r="C33" s="27">
        <v>1.3</v>
      </c>
    </row>
    <row r="34" spans="1:3" x14ac:dyDescent="0.2">
      <c r="B34" s="27" t="str">
        <f>Texte!B194</f>
        <v>Manuale</v>
      </c>
      <c r="C34" s="27">
        <v>1.4</v>
      </c>
    </row>
    <row r="36" spans="1:3" x14ac:dyDescent="0.2">
      <c r="A36" s="25" t="s">
        <v>84</v>
      </c>
      <c r="B36" s="27" t="str">
        <f>Texte!B196</f>
        <v>Terreno aperto, o poco ombraggiamento</v>
      </c>
      <c r="C36" s="27">
        <v>1</v>
      </c>
    </row>
    <row r="37" spans="1:3" x14ac:dyDescent="0.2">
      <c r="B37" s="27" t="str">
        <f>Texte!B197</f>
        <v>Ombraggiamento medio, angolo d'ombraggiamento tra i 15° e i 35°</v>
      </c>
      <c r="C37" s="27">
        <v>1.2</v>
      </c>
    </row>
    <row r="38" spans="1:3" x14ac:dyDescent="0.2">
      <c r="B38" s="27" t="str">
        <f>Texte!B198</f>
        <v>Situato in città, ombraggiamento importante</v>
      </c>
      <c r="C38" s="27">
        <v>1.4</v>
      </c>
    </row>
    <row r="40" spans="1:3" x14ac:dyDescent="0.2">
      <c r="A40" s="25" t="s">
        <v>904</v>
      </c>
      <c r="B40" s="27" t="str">
        <f>Texte!B200</f>
        <v>Solo paesaggio</v>
      </c>
      <c r="C40" s="27">
        <v>1</v>
      </c>
    </row>
    <row r="41" spans="1:3" x14ac:dyDescent="0.2">
      <c r="B41" s="27" t="str">
        <f>Texte!B201</f>
        <v>Paesaggio e terra</v>
      </c>
      <c r="C41" s="27">
        <v>2</v>
      </c>
    </row>
    <row r="42" spans="1:3" x14ac:dyDescent="0.2">
      <c r="B42" s="27" t="str">
        <f>Texte!B202</f>
        <v>Paesaggio e cielo</v>
      </c>
      <c r="C42" s="27">
        <v>2</v>
      </c>
    </row>
    <row r="43" spans="1:3" x14ac:dyDescent="0.2">
      <c r="B43" s="27" t="str">
        <f>Texte!B203</f>
        <v>Paesaggio, terra e cielo</v>
      </c>
      <c r="C43" s="27">
        <v>3</v>
      </c>
    </row>
    <row r="44" spans="1:3" x14ac:dyDescent="0.2">
      <c r="B44" s="27" t="str">
        <f>Texte!B204</f>
        <v>Solo terra</v>
      </c>
      <c r="C44" s="27">
        <v>0</v>
      </c>
    </row>
    <row r="45" spans="1:3" x14ac:dyDescent="0.2">
      <c r="B45" s="27" t="str">
        <f>Texte!B205</f>
        <v>Solo cielo</v>
      </c>
      <c r="C45" s="27">
        <v>0</v>
      </c>
    </row>
    <row r="46" spans="1:3" x14ac:dyDescent="0.2">
      <c r="B46" s="27" t="str">
        <f>Texte!B206</f>
        <v>terra e cielo</v>
      </c>
      <c r="C46" s="27">
        <v>0</v>
      </c>
    </row>
    <row r="48" spans="1:3" x14ac:dyDescent="0.2">
      <c r="A48" s="25" t="s">
        <v>988</v>
      </c>
      <c r="B48" s="27" t="str">
        <f>Texte!B208</f>
        <v>Alto</v>
      </c>
    </row>
    <row r="49" spans="1:5" x14ac:dyDescent="0.2">
      <c r="B49" s="27" t="str">
        <f>Texte!B209</f>
        <v>Media</v>
      </c>
    </row>
    <row r="50" spans="1:5" x14ac:dyDescent="0.2">
      <c r="B50" s="27" t="str">
        <f>Texte!B210</f>
        <v>Minimo</v>
      </c>
    </row>
    <row r="51" spans="1:5" x14ac:dyDescent="0.2">
      <c r="B51" s="27" t="str">
        <f>Texte!B211</f>
        <v>Insufficiente</v>
      </c>
    </row>
    <row r="54" spans="1:5" ht="13.5" x14ac:dyDescent="0.25">
      <c r="A54" s="25" t="s">
        <v>88</v>
      </c>
      <c r="B54" s="26" t="s">
        <v>89</v>
      </c>
      <c r="C54" s="26" t="s">
        <v>101</v>
      </c>
      <c r="D54" s="26" t="s">
        <v>102</v>
      </c>
      <c r="E54" s="26" t="s">
        <v>103</v>
      </c>
    </row>
    <row r="55" spans="1:5" ht="12.75" x14ac:dyDescent="0.2">
      <c r="B55" s="24" t="str">
        <f>Texte!B147</f>
        <v>Sala espositiva</v>
      </c>
      <c r="C55" s="27">
        <v>300</v>
      </c>
      <c r="D55" s="27">
        <v>2</v>
      </c>
      <c r="E55" s="27">
        <f t="shared" ref="E55:E86" si="0">ROUND(C55*D55,-1)</f>
        <v>600</v>
      </c>
    </row>
    <row r="56" spans="1:5" ht="12.75" x14ac:dyDescent="0.2">
      <c r="B56" s="24" t="str">
        <f>Texte!B148</f>
        <v>Locale medico</v>
      </c>
      <c r="C56" s="27">
        <v>500</v>
      </c>
      <c r="D56" s="27">
        <v>1.5</v>
      </c>
      <c r="E56" s="27">
        <f t="shared" si="0"/>
        <v>750</v>
      </c>
    </row>
    <row r="57" spans="1:5" ht="12.75" x14ac:dyDescent="0.2">
      <c r="B57" s="24" t="str">
        <f>Texte!B149</f>
        <v>Camere d'ospedale</v>
      </c>
      <c r="C57" s="27">
        <v>100</v>
      </c>
      <c r="D57" s="27">
        <v>3</v>
      </c>
      <c r="E57" s="27">
        <f t="shared" si="0"/>
        <v>300</v>
      </c>
    </row>
    <row r="58" spans="1:5" ht="12.75" x14ac:dyDescent="0.2">
      <c r="B58" s="24" t="str">
        <f>Texte!B150</f>
        <v>Biblioteca</v>
      </c>
      <c r="C58" s="27">
        <v>200</v>
      </c>
      <c r="D58" s="27">
        <v>1.5</v>
      </c>
      <c r="E58" s="27">
        <f t="shared" si="0"/>
        <v>300</v>
      </c>
    </row>
    <row r="59" spans="1:5" ht="12.75" x14ac:dyDescent="0.2">
      <c r="B59" s="24" t="str">
        <f>Texte!B151</f>
        <v>Singoli uffici  o uffici collettivi</v>
      </c>
      <c r="C59" s="27">
        <v>500</v>
      </c>
      <c r="D59" s="27">
        <v>1</v>
      </c>
      <c r="E59" s="27">
        <f t="shared" si="0"/>
        <v>500</v>
      </c>
    </row>
    <row r="60" spans="1:5" ht="12.75" x14ac:dyDescent="0.2">
      <c r="B60" s="24" t="str">
        <f>Texte!B152</f>
        <v>Commercio specializzato</v>
      </c>
      <c r="C60" s="27">
        <v>300</v>
      </c>
      <c r="D60" s="27">
        <v>2.5</v>
      </c>
      <c r="E60" s="27">
        <f t="shared" si="0"/>
        <v>750</v>
      </c>
    </row>
    <row r="61" spans="1:5" ht="12.75" x14ac:dyDescent="0.2">
      <c r="B61" s="24" t="str">
        <f>Texte!B153</f>
        <v>Sala Fitness</v>
      </c>
      <c r="C61" s="27">
        <v>300</v>
      </c>
      <c r="D61" s="27">
        <v>1</v>
      </c>
      <c r="E61" s="27">
        <f t="shared" si="0"/>
        <v>300</v>
      </c>
    </row>
    <row r="62" spans="1:5" ht="12.75" x14ac:dyDescent="0.2">
      <c r="B62" s="24" t="str">
        <f>Texte!B154</f>
        <v>Open space</v>
      </c>
      <c r="C62" s="27">
        <v>500</v>
      </c>
      <c r="D62" s="27">
        <v>1</v>
      </c>
      <c r="E62" s="27">
        <f t="shared" si="0"/>
        <v>500</v>
      </c>
    </row>
    <row r="63" spans="1:5" ht="12.75" x14ac:dyDescent="0.2">
      <c r="B63" s="24" t="str">
        <f>Texte!B155</f>
        <v>Auditorio</v>
      </c>
      <c r="C63" s="27">
        <v>500</v>
      </c>
      <c r="D63" s="27">
        <v>1</v>
      </c>
      <c r="E63" s="27">
        <f t="shared" si="0"/>
        <v>500</v>
      </c>
    </row>
    <row r="64" spans="1:5" ht="12.75" x14ac:dyDescent="0.2">
      <c r="B64" s="24" t="str">
        <f>Texte!B156</f>
        <v>Ricezione hotel/Lobby</v>
      </c>
      <c r="C64" s="27">
        <v>100</v>
      </c>
      <c r="D64" s="27">
        <v>3</v>
      </c>
      <c r="E64" s="27">
        <f t="shared" si="0"/>
        <v>300</v>
      </c>
    </row>
    <row r="65" spans="2:5" ht="12.75" x14ac:dyDescent="0.2">
      <c r="B65" s="24" t="str">
        <f>Texte!B157</f>
        <v>Camera d'hotel</v>
      </c>
      <c r="C65" s="27">
        <v>50</v>
      </c>
      <c r="D65" s="27">
        <v>6</v>
      </c>
      <c r="E65" s="27">
        <f t="shared" si="0"/>
        <v>300</v>
      </c>
    </row>
    <row r="66" spans="2:5" ht="12.75" x14ac:dyDescent="0.2">
      <c r="B66" s="24" t="str">
        <f>Texte!B158</f>
        <v>Cucina ristorante self-service</v>
      </c>
      <c r="C66" s="27">
        <v>500</v>
      </c>
      <c r="D66" s="27">
        <v>1</v>
      </c>
      <c r="E66" s="27">
        <f t="shared" si="0"/>
        <v>500</v>
      </c>
    </row>
    <row r="67" spans="2:5" ht="12.75" x14ac:dyDescent="0.2">
      <c r="B67" s="24" t="str">
        <f>Texte!B159</f>
        <v>Cucina ristorante</v>
      </c>
      <c r="C67" s="27">
        <v>500</v>
      </c>
      <c r="D67" s="27">
        <v>1</v>
      </c>
      <c r="E67" s="27">
        <f t="shared" si="0"/>
        <v>500</v>
      </c>
    </row>
    <row r="68" spans="2:5" ht="12.75" x14ac:dyDescent="0.2">
      <c r="B68" s="24" t="str">
        <f>Texte!B160</f>
        <v>Cucina</v>
      </c>
      <c r="C68" s="27">
        <v>200</v>
      </c>
      <c r="D68" s="27">
        <v>1</v>
      </c>
      <c r="E68" s="27">
        <f t="shared" si="0"/>
        <v>200</v>
      </c>
    </row>
    <row r="69" spans="2:5" ht="12.75" x14ac:dyDescent="0.2">
      <c r="B69" s="24" t="str">
        <f>Texte!B161</f>
        <v>Laboratorio</v>
      </c>
      <c r="C69" s="27">
        <v>500</v>
      </c>
      <c r="D69" s="27">
        <v>1</v>
      </c>
      <c r="E69" s="27">
        <f t="shared" si="0"/>
        <v>500</v>
      </c>
    </row>
    <row r="70" spans="2:5" ht="12.75" x14ac:dyDescent="0.2">
      <c r="B70" s="24" t="str">
        <f>Texte!B162</f>
        <v>Commercio alimentari</v>
      </c>
      <c r="C70" s="27">
        <v>300</v>
      </c>
      <c r="D70" s="27">
        <v>2.5</v>
      </c>
      <c r="E70" s="27">
        <f t="shared" si="0"/>
        <v>750</v>
      </c>
    </row>
    <row r="71" spans="2:5" ht="12.75" x14ac:dyDescent="0.2">
      <c r="B71" s="24" t="str">
        <f>Texte!B163</f>
        <v>Aula docenti</v>
      </c>
      <c r="C71" s="27">
        <v>300</v>
      </c>
      <c r="D71" s="27">
        <v>1</v>
      </c>
      <c r="E71" s="27">
        <f t="shared" si="0"/>
        <v>300</v>
      </c>
    </row>
    <row r="72" spans="2:5" ht="12.75" x14ac:dyDescent="0.2">
      <c r="B72" s="24" t="str">
        <f>Texte!B164</f>
        <v>Sala multiuso</v>
      </c>
      <c r="C72" s="27">
        <v>300</v>
      </c>
      <c r="D72" s="27">
        <v>1</v>
      </c>
      <c r="E72" s="27">
        <f t="shared" si="0"/>
        <v>300</v>
      </c>
    </row>
    <row r="73" spans="2:5" ht="12.75" x14ac:dyDescent="0.2">
      <c r="B73" s="24" t="str">
        <f>Texte!B165</f>
        <v>Produzione (di precisione)</v>
      </c>
      <c r="C73" s="27">
        <v>500</v>
      </c>
      <c r="D73" s="27">
        <v>1</v>
      </c>
      <c r="E73" s="27">
        <f t="shared" si="0"/>
        <v>500</v>
      </c>
    </row>
    <row r="74" spans="2:5" ht="12.75" x14ac:dyDescent="0.2">
      <c r="B74" s="24" t="str">
        <f>Texte!B166</f>
        <v>Produzione (lavori pesanti)</v>
      </c>
      <c r="C74" s="27">
        <v>300</v>
      </c>
      <c r="D74" s="27">
        <v>1</v>
      </c>
      <c r="E74" s="27">
        <f t="shared" si="0"/>
        <v>300</v>
      </c>
    </row>
    <row r="75" spans="2:5" ht="12.75" x14ac:dyDescent="0.2">
      <c r="B75" s="24" t="str">
        <f>Texte!B167</f>
        <v>Ristorante</v>
      </c>
      <c r="C75" s="27">
        <v>200</v>
      </c>
      <c r="D75" s="27">
        <v>1.5</v>
      </c>
      <c r="E75" s="27">
        <f t="shared" si="0"/>
        <v>300</v>
      </c>
    </row>
    <row r="76" spans="2:5" ht="12.75" x14ac:dyDescent="0.2">
      <c r="B76" s="24" t="str">
        <f>Texte!B168</f>
        <v>Sportello/Accettazione</v>
      </c>
      <c r="C76" s="27">
        <v>200</v>
      </c>
      <c r="D76" s="27">
        <v>1.5</v>
      </c>
      <c r="E76" s="27">
        <f t="shared" si="0"/>
        <v>300</v>
      </c>
    </row>
    <row r="77" spans="2:5" ht="12.75" x14ac:dyDescent="0.2">
      <c r="B77" s="24" t="str">
        <f>Texte!B169</f>
        <v>Aule speciali</v>
      </c>
      <c r="C77" s="27">
        <v>500</v>
      </c>
      <c r="D77" s="27">
        <v>1</v>
      </c>
      <c r="E77" s="27">
        <f t="shared" si="0"/>
        <v>500</v>
      </c>
    </row>
    <row r="78" spans="2:5" ht="12.75" x14ac:dyDescent="0.2">
      <c r="B78" s="24" t="str">
        <f>Texte!B170</f>
        <v>Aule</v>
      </c>
      <c r="C78" s="27">
        <v>500</v>
      </c>
      <c r="D78" s="27">
        <v>1</v>
      </c>
      <c r="E78" s="27">
        <f t="shared" si="0"/>
        <v>500</v>
      </c>
    </row>
    <row r="79" spans="2:5" ht="12.75" x14ac:dyDescent="0.2">
      <c r="B79" s="24" t="str">
        <f>Texte!B171</f>
        <v>Piscina</v>
      </c>
      <c r="C79" s="27">
        <v>300</v>
      </c>
      <c r="D79" s="27">
        <v>1</v>
      </c>
      <c r="E79" s="27">
        <f t="shared" si="0"/>
        <v>300</v>
      </c>
    </row>
    <row r="80" spans="2:5" ht="12.75" x14ac:dyDescent="0.2">
      <c r="B80" s="24" t="str">
        <f>Texte!B172</f>
        <v>Ristorante self-service</v>
      </c>
      <c r="C80" s="27">
        <v>200</v>
      </c>
      <c r="D80" s="27">
        <v>1.5</v>
      </c>
      <c r="E80" s="27">
        <f t="shared" si="0"/>
        <v>300</v>
      </c>
    </row>
    <row r="81" spans="1:5" ht="12.75" x14ac:dyDescent="0.2">
      <c r="B81" s="24" t="str">
        <f>Texte!B173</f>
        <v>Sala riunioni</v>
      </c>
      <c r="C81" s="27">
        <v>500</v>
      </c>
      <c r="D81" s="27">
        <v>1</v>
      </c>
      <c r="E81" s="27">
        <f t="shared" si="0"/>
        <v>500</v>
      </c>
    </row>
    <row r="82" spans="1:5" ht="12.75" x14ac:dyDescent="0.2">
      <c r="B82" s="24" t="str">
        <f>Texte!B174</f>
        <v>Sala infermieri</v>
      </c>
      <c r="C82" s="27">
        <v>300</v>
      </c>
      <c r="D82" s="27">
        <v>1.667</v>
      </c>
      <c r="E82" s="27">
        <f t="shared" si="0"/>
        <v>500</v>
      </c>
    </row>
    <row r="83" spans="1:5" ht="12.75" x14ac:dyDescent="0.2">
      <c r="B83" s="24" t="str">
        <f>Texte!B175</f>
        <v>Palestra</v>
      </c>
      <c r="C83" s="27">
        <v>300</v>
      </c>
      <c r="D83" s="27">
        <v>1.667</v>
      </c>
      <c r="E83" s="27">
        <f t="shared" si="0"/>
        <v>500</v>
      </c>
    </row>
    <row r="84" spans="1:5" ht="12.75" x14ac:dyDescent="0.2">
      <c r="B84" s="24" t="str">
        <f>Texte!B176</f>
        <v>Commercio mobili, fai da te e giardino</v>
      </c>
      <c r="C84" s="27">
        <v>300</v>
      </c>
      <c r="D84" s="27">
        <v>2</v>
      </c>
      <c r="E84" s="27">
        <f t="shared" si="0"/>
        <v>600</v>
      </c>
    </row>
    <row r="85" spans="1:5" ht="12.75" x14ac:dyDescent="0.2">
      <c r="B85" s="24" t="str">
        <f>Texte!B177</f>
        <v>Sala per spettacoli</v>
      </c>
      <c r="C85" s="27">
        <v>300</v>
      </c>
      <c r="D85" s="27">
        <v>1</v>
      </c>
      <c r="E85" s="27">
        <f t="shared" si="0"/>
        <v>300</v>
      </c>
    </row>
    <row r="86" spans="1:5" ht="12.75" x14ac:dyDescent="0.2">
      <c r="B86" s="24" t="str">
        <f>Texte!B178</f>
        <v>Soggiorno, camera</v>
      </c>
      <c r="C86" s="27">
        <v>50</v>
      </c>
      <c r="D86" s="27">
        <v>2</v>
      </c>
      <c r="E86" s="27">
        <f t="shared" si="0"/>
        <v>100</v>
      </c>
    </row>
    <row r="89" spans="1:5" x14ac:dyDescent="0.2">
      <c r="A89" s="25" t="s">
        <v>132</v>
      </c>
      <c r="B89" s="27" t="s">
        <v>133</v>
      </c>
      <c r="C89" s="27">
        <v>0.7</v>
      </c>
      <c r="D89" s="27">
        <v>100</v>
      </c>
      <c r="E89" s="27" t="str">
        <f>Texte!$B$213</f>
        <v>sono ampiamente soddisfatte</v>
      </c>
    </row>
    <row r="90" spans="1:5" x14ac:dyDescent="0.2">
      <c r="A90" s="25"/>
      <c r="B90" s="27" t="s">
        <v>134</v>
      </c>
      <c r="C90" s="27">
        <v>0.5</v>
      </c>
      <c r="D90" s="27">
        <f>Gut</f>
        <v>0.7</v>
      </c>
      <c r="E90" s="27" t="str">
        <f>Texte!$B$214</f>
        <v>sono soddisfatte</v>
      </c>
    </row>
    <row r="91" spans="1:5" x14ac:dyDescent="0.2">
      <c r="A91" s="25"/>
      <c r="B91" s="27" t="s">
        <v>135</v>
      </c>
      <c r="C91" s="27">
        <v>0</v>
      </c>
      <c r="D91" s="27">
        <f>Befriedigend</f>
        <v>0.5</v>
      </c>
      <c r="E91" s="27" t="str">
        <f>Texte!$B$215</f>
        <v>non sono soddisfatte</v>
      </c>
    </row>
    <row r="92" spans="1:5" x14ac:dyDescent="0.2">
      <c r="A92" s="25"/>
    </row>
    <row r="93" spans="1:5" x14ac:dyDescent="0.2">
      <c r="A93" s="25" t="s">
        <v>138</v>
      </c>
      <c r="B93" s="238">
        <f>Befriedigend</f>
        <v>0.5</v>
      </c>
    </row>
    <row r="94" spans="1:5" x14ac:dyDescent="0.2">
      <c r="A94" s="25"/>
    </row>
    <row r="95" spans="1:5" x14ac:dyDescent="0.2">
      <c r="A95" s="25" t="s">
        <v>139</v>
      </c>
      <c r="B95" s="31">
        <f>IF(Typ="Modernisierung",0.35,0.2)</f>
        <v>0.2</v>
      </c>
    </row>
    <row r="96" spans="1:5" x14ac:dyDescent="0.2">
      <c r="A96" s="25"/>
    </row>
    <row r="97" spans="1:2" x14ac:dyDescent="0.2">
      <c r="A97" s="25" t="s">
        <v>140</v>
      </c>
      <c r="B97" s="27" t="str">
        <f>"Version "&amp;VersionNr</f>
        <v>Version 2.10</v>
      </c>
    </row>
  </sheetData>
  <sheetProtection selectLockedCells="1" selectUnlockedCells="1"/>
  <phoneticPr fontId="15" type="noConversion"/>
  <dataValidations count="1">
    <dataValidation type="list" allowBlank="1" showInputMessage="1" showErrorMessage="1" sqref="B5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J358"/>
  <sheetViews>
    <sheetView topLeftCell="A211" workbookViewId="0">
      <selection activeCell="B226" sqref="B226"/>
    </sheetView>
  </sheetViews>
  <sheetFormatPr baseColWidth="10" defaultRowHeight="12.75" x14ac:dyDescent="0.2"/>
  <cols>
    <col min="1" max="1" width="11.44140625" style="36" customWidth="1"/>
    <col min="2" max="6" width="21.77734375" style="36" customWidth="1"/>
    <col min="7" max="16384" width="11.5546875" style="36"/>
  </cols>
  <sheetData>
    <row r="1" spans="1:6" ht="23.25" x14ac:dyDescent="0.35">
      <c r="A1" s="88" t="s">
        <v>168</v>
      </c>
      <c r="B1" s="89"/>
      <c r="C1" s="89"/>
      <c r="D1" s="89"/>
      <c r="E1" s="89"/>
      <c r="F1" s="89"/>
    </row>
    <row r="2" spans="1:6" ht="9" customHeight="1" x14ac:dyDescent="0.2"/>
    <row r="3" spans="1:6" x14ac:dyDescent="0.2">
      <c r="A3" s="55" t="s">
        <v>193</v>
      </c>
      <c r="B3" s="55"/>
      <c r="C3" s="55"/>
      <c r="D3" s="55"/>
      <c r="E3" s="55"/>
      <c r="F3" s="55"/>
    </row>
    <row r="4" spans="1:6" x14ac:dyDescent="0.2">
      <c r="A4" s="55" t="s">
        <v>169</v>
      </c>
      <c r="B4" s="55" t="s">
        <v>170</v>
      </c>
      <c r="C4" s="55" t="s">
        <v>47</v>
      </c>
      <c r="D4" s="55" t="s">
        <v>192</v>
      </c>
      <c r="E4" s="55" t="s">
        <v>48</v>
      </c>
      <c r="F4" s="55" t="s">
        <v>49</v>
      </c>
    </row>
    <row r="5" spans="1:6" x14ac:dyDescent="0.2">
      <c r="A5" s="36" t="s">
        <v>173</v>
      </c>
      <c r="B5" s="36" t="str">
        <f t="shared" ref="B5:B35" si="0">INDEX($C5:$F5,1,MATCH(Sprachwahl,ListSprache,0))</f>
        <v>Strumento illuminazione naturale Minergie-Eco®</v>
      </c>
      <c r="C5" s="36" t="s">
        <v>171</v>
      </c>
      <c r="D5" s="36" t="s">
        <v>360</v>
      </c>
      <c r="E5" s="39" t="s">
        <v>359</v>
      </c>
      <c r="F5" s="36" t="s">
        <v>386</v>
      </c>
    </row>
    <row r="6" spans="1:6" x14ac:dyDescent="0.2">
      <c r="A6" s="36" t="s">
        <v>1041</v>
      </c>
      <c r="B6" s="36" t="str">
        <f t="shared" si="0"/>
        <v>Da utilizzare fino a 31.12.2021</v>
      </c>
      <c r="C6" s="36" t="s">
        <v>1042</v>
      </c>
      <c r="D6" s="36" t="s">
        <v>1044</v>
      </c>
      <c r="E6" s="39" t="s">
        <v>1043</v>
      </c>
      <c r="F6" s="36" t="s">
        <v>1045</v>
      </c>
    </row>
    <row r="7" spans="1:6" x14ac:dyDescent="0.2">
      <c r="A7" s="36" t="s">
        <v>172</v>
      </c>
      <c r="B7" s="36" t="str">
        <f t="shared" si="0"/>
        <v>Dati Ogetto</v>
      </c>
      <c r="C7" s="36" t="s">
        <v>42</v>
      </c>
      <c r="D7" s="36" t="s">
        <v>242</v>
      </c>
      <c r="E7" s="39" t="s">
        <v>361</v>
      </c>
      <c r="F7" s="36" t="s">
        <v>387</v>
      </c>
    </row>
    <row r="8" spans="1:6" x14ac:dyDescent="0.2">
      <c r="A8" s="36" t="s">
        <v>174</v>
      </c>
      <c r="B8" s="36" t="str">
        <f t="shared" si="0"/>
        <v>Progetto</v>
      </c>
      <c r="C8" s="36" t="s">
        <v>50</v>
      </c>
      <c r="D8" s="36" t="s">
        <v>243</v>
      </c>
      <c r="E8" s="39" t="s">
        <v>362</v>
      </c>
      <c r="F8" s="36" t="s">
        <v>388</v>
      </c>
    </row>
    <row r="9" spans="1:6" x14ac:dyDescent="0.2">
      <c r="A9" s="36" t="s">
        <v>175</v>
      </c>
      <c r="B9" s="36" t="str">
        <f t="shared" si="0"/>
        <v>Tipo d'intervento</v>
      </c>
      <c r="C9" s="36" t="s">
        <v>25</v>
      </c>
      <c r="D9" s="36" t="s">
        <v>244</v>
      </c>
      <c r="E9" s="39" t="s">
        <v>363</v>
      </c>
      <c r="F9" s="36" t="s">
        <v>389</v>
      </c>
    </row>
    <row r="10" spans="1:6" x14ac:dyDescent="0.2">
      <c r="A10" s="36" t="s">
        <v>176</v>
      </c>
      <c r="B10" s="36" t="str">
        <f t="shared" si="0"/>
        <v>Costruttore</v>
      </c>
      <c r="C10" s="36" t="s">
        <v>24</v>
      </c>
      <c r="D10" s="36" t="s">
        <v>245</v>
      </c>
      <c r="E10" s="39" t="s">
        <v>390</v>
      </c>
      <c r="F10" s="36" t="str">
        <f>A10&amp;"_E"</f>
        <v>A11_E</v>
      </c>
    </row>
    <row r="11" spans="1:6" x14ac:dyDescent="0.2">
      <c r="A11" s="36" t="s">
        <v>177</v>
      </c>
      <c r="B11" s="36" t="str">
        <f t="shared" si="0"/>
        <v>Architetto</v>
      </c>
      <c r="C11" s="36" t="s">
        <v>3</v>
      </c>
      <c r="D11" s="36" t="s">
        <v>246</v>
      </c>
      <c r="E11" s="39" t="s">
        <v>364</v>
      </c>
      <c r="F11" s="36" t="s">
        <v>391</v>
      </c>
    </row>
    <row r="12" spans="1:6" x14ac:dyDescent="0.2">
      <c r="A12" s="36" t="s">
        <v>178</v>
      </c>
      <c r="B12" s="36" t="str">
        <f t="shared" si="0"/>
        <v>Prog. Imp. elettrico</v>
      </c>
      <c r="C12" s="36" t="s">
        <v>4</v>
      </c>
      <c r="D12" s="36" t="s">
        <v>247</v>
      </c>
      <c r="E12" s="39" t="s">
        <v>365</v>
      </c>
      <c r="F12" s="36" t="s">
        <v>392</v>
      </c>
    </row>
    <row r="13" spans="1:6" x14ac:dyDescent="0.2">
      <c r="A13" s="36" t="s">
        <v>179</v>
      </c>
      <c r="B13" s="36" t="str">
        <f t="shared" si="0"/>
        <v>Prog. illuminotecnica</v>
      </c>
      <c r="C13" s="36" t="s">
        <v>6</v>
      </c>
      <c r="D13" s="36" t="s">
        <v>248</v>
      </c>
      <c r="E13" s="39" t="s">
        <v>366</v>
      </c>
      <c r="F13" s="36" t="s">
        <v>393</v>
      </c>
    </row>
    <row r="14" spans="1:6" x14ac:dyDescent="0.2">
      <c r="A14" s="36" t="s">
        <v>180</v>
      </c>
      <c r="B14" s="36" t="str">
        <f t="shared" si="0"/>
        <v>Autore verifica</v>
      </c>
      <c r="C14" s="36" t="s">
        <v>5</v>
      </c>
      <c r="D14" s="36" t="s">
        <v>249</v>
      </c>
      <c r="E14" s="39" t="s">
        <v>367</v>
      </c>
      <c r="F14" s="36" t="s">
        <v>552</v>
      </c>
    </row>
    <row r="15" spans="1:6" x14ac:dyDescent="0.2">
      <c r="A15" s="36" t="s">
        <v>181</v>
      </c>
      <c r="B15" s="36" t="str">
        <f t="shared" si="0"/>
        <v>Data</v>
      </c>
      <c r="C15" s="36" t="s">
        <v>2</v>
      </c>
      <c r="D15" s="36" t="s">
        <v>250</v>
      </c>
      <c r="E15" s="39" t="s">
        <v>368</v>
      </c>
      <c r="F15" s="36" t="s">
        <v>250</v>
      </c>
    </row>
    <row r="16" spans="1:6" x14ac:dyDescent="0.2">
      <c r="A16" s="36" t="s">
        <v>182</v>
      </c>
      <c r="B16" s="36" t="str">
        <f t="shared" si="0"/>
        <v>Riassunto illuminazione naturale</v>
      </c>
      <c r="C16" s="36" t="s">
        <v>1013</v>
      </c>
      <c r="D16" s="36" t="s">
        <v>1014</v>
      </c>
      <c r="E16" s="39" t="s">
        <v>1015</v>
      </c>
      <c r="F16" s="36" t="s">
        <v>1016</v>
      </c>
    </row>
    <row r="17" spans="1:6" x14ac:dyDescent="0.2">
      <c r="A17" s="36" t="s">
        <v>183</v>
      </c>
      <c r="B17" s="36" t="str">
        <f t="shared" si="0"/>
        <v>Superficie netta totale</v>
      </c>
      <c r="C17" s="36" t="s">
        <v>141</v>
      </c>
      <c r="D17" s="36" t="s">
        <v>251</v>
      </c>
      <c r="E17" s="39" t="s">
        <v>370</v>
      </c>
      <c r="F17" s="36" t="s">
        <v>395</v>
      </c>
    </row>
    <row r="18" spans="1:6" x14ac:dyDescent="0.2">
      <c r="A18" s="36" t="s">
        <v>235</v>
      </c>
      <c r="B18" s="36" t="str">
        <f t="shared" si="0"/>
        <v>Superficie principale con valutazione insufficiente</v>
      </c>
      <c r="C18" s="36" t="s">
        <v>143</v>
      </c>
      <c r="D18" s="36" t="s">
        <v>252</v>
      </c>
      <c r="E18" s="39" t="s">
        <v>371</v>
      </c>
      <c r="F18" s="36" t="s">
        <v>396</v>
      </c>
    </row>
    <row r="19" spans="1:6" x14ac:dyDescent="0.2">
      <c r="A19" s="36" t="s">
        <v>184</v>
      </c>
      <c r="B19" s="36" t="str">
        <f t="shared" si="0"/>
        <v>Le esigenze Minergie-Eco</v>
      </c>
      <c r="C19" s="36" t="s">
        <v>145</v>
      </c>
      <c r="D19" s="36" t="s">
        <v>257</v>
      </c>
      <c r="E19" s="39" t="s">
        <v>372</v>
      </c>
      <c r="F19" s="36" t="s">
        <v>397</v>
      </c>
    </row>
    <row r="20" spans="1:6" x14ac:dyDescent="0.2">
      <c r="A20" s="36" t="s">
        <v>185</v>
      </c>
      <c r="B20" s="36">
        <f>INDEX($C20:$F20,1,MATCH(Sprachwahl,ListSprache,0))</f>
        <v>0</v>
      </c>
      <c r="C20" s="36" t="s">
        <v>1030</v>
      </c>
      <c r="E20" s="39"/>
    </row>
    <row r="21" spans="1:6" x14ac:dyDescent="0.2">
      <c r="A21" s="36" t="s">
        <v>186</v>
      </c>
      <c r="B21" s="36">
        <f t="shared" si="0"/>
        <v>0</v>
      </c>
      <c r="C21" s="36" t="s">
        <v>141</v>
      </c>
      <c r="E21" s="39"/>
    </row>
    <row r="22" spans="1:6" x14ac:dyDescent="0.2">
      <c r="A22" s="36" t="s">
        <v>187</v>
      </c>
      <c r="B22" s="36">
        <f t="shared" si="0"/>
        <v>0</v>
      </c>
      <c r="C22" s="36" t="s">
        <v>143</v>
      </c>
      <c r="E22" s="39"/>
    </row>
    <row r="23" spans="1:6" x14ac:dyDescent="0.2">
      <c r="A23" s="36" t="s">
        <v>188</v>
      </c>
      <c r="B23" s="36">
        <f t="shared" si="0"/>
        <v>0</v>
      </c>
      <c r="C23" s="36" t="s">
        <v>145</v>
      </c>
      <c r="E23" s="39"/>
    </row>
    <row r="24" spans="1:6" x14ac:dyDescent="0.2">
      <c r="A24" s="36" t="s">
        <v>189</v>
      </c>
      <c r="B24" s="36" t="str">
        <f t="shared" si="0"/>
        <v>Procedimento</v>
      </c>
      <c r="C24" s="36" t="s">
        <v>146</v>
      </c>
      <c r="D24" s="36" t="s">
        <v>253</v>
      </c>
      <c r="E24" s="39" t="s">
        <v>373</v>
      </c>
      <c r="F24" s="36" t="s">
        <v>398</v>
      </c>
    </row>
    <row r="25" spans="1:6" x14ac:dyDescent="0.2">
      <c r="A25" s="36" t="s">
        <v>1021</v>
      </c>
      <c r="B25" s="36" t="str">
        <f t="shared" si="0"/>
        <v>Istruzioni dettagliate possono essere trovate sul sito web Minergie.</v>
      </c>
      <c r="C25" s="36" t="s">
        <v>293</v>
      </c>
      <c r="D25" s="36" t="s">
        <v>294</v>
      </c>
      <c r="E25" s="39" t="s">
        <v>374</v>
      </c>
      <c r="F25" s="36" t="s">
        <v>399</v>
      </c>
    </row>
    <row r="26" spans="1:6" x14ac:dyDescent="0.2">
      <c r="A26" s="36" t="s">
        <v>190</v>
      </c>
      <c r="B26" s="36" t="str">
        <f t="shared" si="0"/>
        <v>Immettere prima i dati dell’oggetto in questa scheda.</v>
      </c>
      <c r="C26" s="36" t="s">
        <v>674</v>
      </c>
      <c r="D26" s="36" t="s">
        <v>795</v>
      </c>
      <c r="E26" s="36" t="s">
        <v>753</v>
      </c>
      <c r="F26" s="36" t="s">
        <v>756</v>
      </c>
    </row>
    <row r="27" spans="1:6" x14ac:dyDescent="0.2">
      <c r="A27" s="36" t="s">
        <v>1022</v>
      </c>
      <c r="B27" s="36" t="str">
        <f t="shared" si="0"/>
        <v>Se l’oggetto è un ammodernamento, andare al foglio  'Questionario_ammodernamento' .</v>
      </c>
      <c r="C27" s="36" t="str">
        <f>"Falls es sich beim Objekt um eine Modernisierung handelt, gehen Sie zum Blatt '"&amp;SheetQuestionaire&amp;"' und füllen dieses aus."</f>
        <v>Falls es sich beim Objekt um eine Modernisierung handelt, gehen Sie zum Blatt 'Questionario_ammodernamento' und füllen dieses aus.</v>
      </c>
      <c r="D27" s="36" t="str">
        <f>"Si le projet est une modernisation, allez sur la feuille '"&amp;SheetQuestionaire&amp;"' et remplissez-la."</f>
        <v>Si le projet est une modernisation, allez sur la feuille 'Questionario_ammodernamento' et remplissez-la.</v>
      </c>
      <c r="E27" s="36" t="str">
        <f>"Se l’oggetto è un ammodernamento, andare al foglio  '"&amp;SheetQuestionaire&amp;"' ."</f>
        <v>Se l’oggetto è un ammodernamento, andare al foglio  'Questionario_ammodernamento' .</v>
      </c>
      <c r="F27" s="36" t="str">
        <f>"If the project is undergoing a renovation, select the sheet '"&amp;SheetQuestionaire&amp;"' and answer the questions."</f>
        <v>If the project is undergoing a renovation, select the sheet 'Questionario_ammodernamento' and answer the questions.</v>
      </c>
    </row>
    <row r="28" spans="1:6" x14ac:dyDescent="0.2">
      <c r="A28" s="36" t="s">
        <v>1023</v>
      </c>
      <c r="B28" s="36" t="str">
        <f t="shared" si="0"/>
        <v>Se l’oggetto è un nuovo edificio, andare al foglio 'Finestre'.</v>
      </c>
      <c r="C28" s="36" t="str">
        <f>"Falls es sich beim Objekt um einen Neubau handelt, gehen Sie zum Blatt '"&amp;SheetWindow&amp;"'."</f>
        <v>Falls es sich beim Objekt um einen Neubau handelt, gehen Sie zum Blatt 'Finestre'.</v>
      </c>
      <c r="D28" s="36" t="str">
        <f>"Si le projet est une nouvelle contruction, allez sur la feuille '"&amp;SheetWindow&amp;"'."</f>
        <v>Si le projet est une nouvelle contruction, allez sur la feuille 'Finestre'.</v>
      </c>
      <c r="E28" s="36" t="str">
        <f>"Se l’oggetto è un nuovo edificio, andare al foglio '"&amp;SheetWindow&amp;"'."</f>
        <v>Se l’oggetto è un nuovo edificio, andare al foglio 'Finestre'.</v>
      </c>
      <c r="F28" s="36" t="str">
        <f>"If the project is a new building, select the sheet '"&amp;SheetWindow&amp;"'."</f>
        <v>If the project is a new building, select the sheet 'Finestre'.</v>
      </c>
    </row>
    <row r="29" spans="1:6" x14ac:dyDescent="0.2">
      <c r="A29" s="36" t="s">
        <v>1024</v>
      </c>
      <c r="B29" s="36" t="str">
        <f t="shared" si="0"/>
        <v>Immettere quindi i dati delle finestre dell' edificio nella tabella 'Finestre'.</v>
      </c>
      <c r="C29" s="36" t="str">
        <f>"Anschliessend geben Sie die Fensterdaten des Gebäudes in der Tabelle '"&amp;SheetWindow&amp;"' ein."</f>
        <v>Anschliessend geben Sie die Fensterdaten des Gebäudes in der Tabelle 'Finestre' ein.</v>
      </c>
      <c r="D29" s="36" t="str">
        <f>"Saisissez ensuite les données des fenêtres du bâtiment dans le tableau '"&amp;SheetWindow&amp;"'."</f>
        <v>Saisissez ensuite les données des fenêtres du bâtiment dans le tableau 'Finestre'.</v>
      </c>
      <c r="E29" s="36" t="str">
        <f>"Immettere quindi i dati delle finestre dell' edificio nella tabella '"&amp;SheetWindow&amp;"'."</f>
        <v>Immettere quindi i dati delle finestre dell' edificio nella tabella 'Finestre'.</v>
      </c>
      <c r="F29" s="36" t="str">
        <f>"Now, enter the windows data in the sheet '"&amp;SheetWindow&amp;"'."</f>
        <v>Now, enter the windows data in the sheet 'Finestre'.</v>
      </c>
    </row>
    <row r="30" spans="1:6" x14ac:dyDescent="0.2">
      <c r="A30" s="36" t="s">
        <v>1025</v>
      </c>
      <c r="B30" s="36" t="str">
        <f t="shared" si="0"/>
        <v>Come passo successivo, nella scheda 'Illuminazione_naturale', inserire i dati del locale e delle finestre di pertinenza.</v>
      </c>
      <c r="C30" s="36" t="str">
        <f>"Als nächsten Schritt erfassen Sie die Raumdaten und die im Raum verwendeten Fenster im Blatt '"&amp;SheetDaylight&amp;"'."</f>
        <v>Als nächsten Schritt erfassen Sie die Raumdaten und die im Raum verwendeten Fenster im Blatt 'Illuminazione_naturale'.</v>
      </c>
      <c r="D30" s="36" t="str">
        <f>"Comme prochaine étape, saisissez les données des locaux et les fenêtres utilisées dans la feuille '"&amp;SheetDaylight&amp;"'."</f>
        <v>Comme prochaine étape, saisissez les données des locaux et les fenêtres utilisées dans la feuille 'Illuminazione_naturale'.</v>
      </c>
      <c r="E30" s="36" t="str">
        <f>"Come passo successivo, nella scheda '"&amp;SheetDaylight&amp;"', inserire i dati del locale e delle finestre di pertinenza."</f>
        <v>Come passo successivo, nella scheda 'Illuminazione_naturale', inserire i dati del locale e delle finestre di pertinenza.</v>
      </c>
      <c r="F30" s="36" t="str">
        <f>"As next step, select the sheet '"&amp;SheetDaylight&amp;"' and enter the room data."</f>
        <v>As next step, select the sheet 'Illuminazione_naturale' and enter the room data.</v>
      </c>
    </row>
    <row r="31" spans="1:6" x14ac:dyDescent="0.2">
      <c r="A31" s="36" t="s">
        <v>1026</v>
      </c>
      <c r="B31" s="36" t="str">
        <f t="shared" si="0"/>
        <v>Infine, si inseriscono le viste per locale nel foglio 'Prospettive'.</v>
      </c>
      <c r="C31" s="36" t="str">
        <f>"Zuletzt erfassen Sie den Ausblick pro Raum im Blatt '"&amp;SheetViews&amp;"'."</f>
        <v>Zuletzt erfassen Sie den Ausblick pro Raum im Blatt 'Prospettive'.</v>
      </c>
      <c r="D31" s="36" t="str">
        <f>"Enfin, entrez les vues par local dans la feuille '"&amp;SheetViews&amp;"'."</f>
        <v>Enfin, entrez les vues par local dans la feuille 'Prospettive'.</v>
      </c>
      <c r="E31" s="36" t="str">
        <f>"Infine, si inseriscono le viste per locale nel foglio '"&amp;SheetViews&amp;"'."</f>
        <v>Infine, si inseriscono le viste per locale nel foglio 'Prospettive'.</v>
      </c>
      <c r="F31" s="36" t="str">
        <f>"Finally, enter the views per room in the sheet '"&amp;SheetViews&amp;"'."</f>
        <v>Finally, enter the views per room in the sheet 'Prospettive'.</v>
      </c>
    </row>
    <row r="32" spans="1:6" x14ac:dyDescent="0.2">
      <c r="A32" s="36" t="s">
        <v>1027</v>
      </c>
      <c r="B32" s="36" t="str">
        <f t="shared" si="0"/>
        <v>Si prega di leggere gli aiuti che appaiono quando si clicca su un camp di immissione.</v>
      </c>
      <c r="C32" s="36" t="s">
        <v>672</v>
      </c>
      <c r="D32" s="36" t="s">
        <v>796</v>
      </c>
      <c r="E32" s="36" t="s">
        <v>754</v>
      </c>
      <c r="F32" s="36" t="s">
        <v>757</v>
      </c>
    </row>
    <row r="33" spans="1:6" x14ac:dyDescent="0.2">
      <c r="A33" s="36" t="s">
        <v>1028</v>
      </c>
      <c r="B33" s="36" t="str">
        <f t="shared" si="0"/>
        <v>I risultati vengono visualizzati in fondo alla pagina nei fogli 'Riassunto' e 'Illuminazione_naturale'.</v>
      </c>
      <c r="C33" s="36" t="str">
        <f>"Die Ergebnisse werden unten auf der Seite im Blatt '"&amp;SheetDaylight&amp;"' und im Blatt '"&amp;SheetOverview&amp;"' ausgegeben."</f>
        <v>Die Ergebnisse werden unten auf der Seite im Blatt 'Illuminazione_naturale' und im Blatt 'Riassunto' ausgegeben.</v>
      </c>
      <c r="D33" s="36" t="str">
        <f>"Les résultats seront affichés au bas de la page '"&amp;SheetDaylight&amp;"' et '"&amp;SheetOverview&amp;"'."</f>
        <v>Les résultats seront affichés au bas de la page 'Illuminazione_naturale' et 'Riassunto'.</v>
      </c>
      <c r="E33" s="36" t="str">
        <f>"I risultati vengono visualizzati in fondo alla pagina nei fogli '"&amp;SheetOverview&amp;"' e '"&amp;SheetDaylight&amp;"'."</f>
        <v>I risultati vengono visualizzati in fondo alla pagina nei fogli 'Riassunto' e 'Illuminazione_naturale'.</v>
      </c>
      <c r="F33" s="36" t="str">
        <f>"The results are displayed on the bottom of the sheet '"&amp;SheetDaylight&amp;"' and on the sheet '"&amp;SheetOverview&amp;"'."</f>
        <v>The results are displayed on the bottom of the sheet 'Illuminazione_naturale' and on the sheet 'Riassunto'.</v>
      </c>
    </row>
    <row r="34" spans="1:6" x14ac:dyDescent="0.2">
      <c r="A34" s="36" t="s">
        <v>1029</v>
      </c>
      <c r="B34" s="36" t="str">
        <f t="shared" si="0"/>
        <v>Se una tabella non è sufficiente, è possibile inserire i risultati di altri fogli in fondo al foglio 'Illuminazione_naturale'.</v>
      </c>
      <c r="C34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'Illuminazione_naturale' eintragen.</v>
      </c>
      <c r="D34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'Illuminazione_naturale' ci-dessous.</v>
      </c>
      <c r="E34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'Illuminazione_naturale'.</v>
      </c>
      <c r="F34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'Illuminazione_naturale'.</v>
      </c>
    </row>
    <row r="35" spans="1:6" x14ac:dyDescent="0.2">
      <c r="A35" s="36" t="s">
        <v>1046</v>
      </c>
      <c r="B35" s="36" t="str">
        <f t="shared" si="0"/>
        <v>Se avete domande sugli oggetti di certificazione, contattate il centro di certificazione competente.</v>
      </c>
      <c r="C35" s="36" t="s">
        <v>673</v>
      </c>
      <c r="D35" s="36" t="s">
        <v>797</v>
      </c>
      <c r="E35" s="36" t="s">
        <v>755</v>
      </c>
      <c r="F35" s="36" t="s">
        <v>758</v>
      </c>
    </row>
    <row r="37" spans="1:6" x14ac:dyDescent="0.2">
      <c r="A37" s="55" t="s">
        <v>191</v>
      </c>
      <c r="B37" s="55"/>
      <c r="C37" s="55"/>
      <c r="D37" s="55"/>
      <c r="E37" s="55"/>
      <c r="F37" s="55"/>
    </row>
    <row r="38" spans="1:6" x14ac:dyDescent="0.2">
      <c r="A38" s="55" t="s">
        <v>169</v>
      </c>
      <c r="B38" s="55" t="s">
        <v>170</v>
      </c>
      <c r="C38" s="55" t="str">
        <f>C$4</f>
        <v>Deutsch</v>
      </c>
      <c r="D38" s="55" t="str">
        <f>D$4</f>
        <v>Francais</v>
      </c>
      <c r="E38" s="55" t="str">
        <f>E$4</f>
        <v>Italiano</v>
      </c>
      <c r="F38" s="55" t="str">
        <f>F$4</f>
        <v>English</v>
      </c>
    </row>
    <row r="39" spans="1:6" x14ac:dyDescent="0.2">
      <c r="A39" s="36" t="s">
        <v>173</v>
      </c>
      <c r="B39" s="36" t="str">
        <f t="shared" ref="B39:B53" si="1">INDEX($C39:$F39,1,MATCH(Sprachwahl,ListSprache,0))</f>
        <v>Dati di Finestre</v>
      </c>
      <c r="C39" s="36" t="s">
        <v>70</v>
      </c>
      <c r="D39" s="36" t="s">
        <v>349</v>
      </c>
      <c r="E39" s="39" t="s">
        <v>723</v>
      </c>
      <c r="F39" s="36" t="s">
        <v>400</v>
      </c>
    </row>
    <row r="40" spans="1:6" x14ac:dyDescent="0.2">
      <c r="A40" s="36" t="s">
        <v>203</v>
      </c>
      <c r="B40" s="36" t="str">
        <f t="shared" si="1"/>
        <v>Dati di Finestre</v>
      </c>
      <c r="C40" s="36" t="s">
        <v>70</v>
      </c>
      <c r="D40" s="36" t="s">
        <v>349</v>
      </c>
      <c r="E40" s="39" t="s">
        <v>723</v>
      </c>
      <c r="F40" s="36" t="s">
        <v>400</v>
      </c>
    </row>
    <row r="41" spans="1:6" x14ac:dyDescent="0.2">
      <c r="A41" s="36" t="s">
        <v>194</v>
      </c>
      <c r="B41" s="36" t="str">
        <f t="shared" si="1"/>
        <v>Abbrev.
-</v>
      </c>
      <c r="C41" s="36" t="s">
        <v>81</v>
      </c>
      <c r="D41" s="117" t="s">
        <v>351</v>
      </c>
      <c r="E41" s="234" t="s">
        <v>742</v>
      </c>
      <c r="F41" s="117" t="s">
        <v>762</v>
      </c>
    </row>
    <row r="42" spans="1:6" x14ac:dyDescent="0.2">
      <c r="A42" s="36" t="s">
        <v>195</v>
      </c>
      <c r="B42" s="36" t="str">
        <f t="shared" si="1"/>
        <v>Descrizione
-</v>
      </c>
      <c r="C42" s="36" t="s">
        <v>80</v>
      </c>
      <c r="D42" s="117" t="s">
        <v>352</v>
      </c>
      <c r="E42" s="234" t="s">
        <v>743</v>
      </c>
      <c r="F42" s="117" t="s">
        <v>402</v>
      </c>
    </row>
    <row r="43" spans="1:6" x14ac:dyDescent="0.2">
      <c r="A43" s="36" t="s">
        <v>196</v>
      </c>
      <c r="B43" s="36" t="str">
        <f t="shared" si="1"/>
        <v>Larghe-zza
m</v>
      </c>
      <c r="C43" s="36" t="s">
        <v>77</v>
      </c>
      <c r="D43" s="36" t="s">
        <v>260</v>
      </c>
      <c r="E43" s="234" t="s">
        <v>739</v>
      </c>
      <c r="F43" s="117" t="s">
        <v>403</v>
      </c>
    </row>
    <row r="44" spans="1:6" x14ac:dyDescent="0.2">
      <c r="A44" s="36" t="s">
        <v>197</v>
      </c>
      <c r="B44" s="36" t="str">
        <f t="shared" si="1"/>
        <v>Profon-dità
m</v>
      </c>
      <c r="C44" s="36" t="s">
        <v>28</v>
      </c>
      <c r="D44" s="117" t="s">
        <v>353</v>
      </c>
      <c r="E44" s="234" t="s">
        <v>413</v>
      </c>
      <c r="F44" s="117" t="s">
        <v>404</v>
      </c>
    </row>
    <row r="45" spans="1:6" x14ac:dyDescent="0.2">
      <c r="A45" s="36" t="s">
        <v>198</v>
      </c>
      <c r="B45" s="36" t="str">
        <f t="shared" si="1"/>
        <v>Port. vetrata
%</v>
      </c>
      <c r="C45" s="36" t="s">
        <v>131</v>
      </c>
      <c r="D45" s="117" t="s">
        <v>350</v>
      </c>
      <c r="E45" s="234" t="s">
        <v>444</v>
      </c>
      <c r="F45" s="117" t="s">
        <v>405</v>
      </c>
    </row>
    <row r="46" spans="1:6" x14ac:dyDescent="0.2">
      <c r="A46" s="36" t="s">
        <v>199</v>
      </c>
      <c r="B46" s="36" t="str">
        <f t="shared" si="1"/>
        <v>Coeff. di luminos.
%</v>
      </c>
      <c r="C46" s="36" t="s">
        <v>78</v>
      </c>
      <c r="D46" s="117" t="s">
        <v>354</v>
      </c>
      <c r="E46" s="234" t="s">
        <v>414</v>
      </c>
      <c r="F46" s="117" t="s">
        <v>406</v>
      </c>
    </row>
    <row r="47" spans="1:6" x14ac:dyDescent="0.2">
      <c r="A47" s="36" t="s">
        <v>200</v>
      </c>
      <c r="B47" s="36" t="str">
        <f t="shared" si="1"/>
        <v>Distanza dal soffitto
m</v>
      </c>
      <c r="C47" s="36" t="s">
        <v>82</v>
      </c>
      <c r="D47" s="36" t="s">
        <v>295</v>
      </c>
      <c r="E47" s="234" t="s">
        <v>415</v>
      </c>
      <c r="F47" s="117" t="s">
        <v>407</v>
      </c>
    </row>
    <row r="48" spans="1:6" x14ac:dyDescent="0.2">
      <c r="A48" s="36" t="s">
        <v>201</v>
      </c>
      <c r="B48" s="36" t="str">
        <f t="shared" si="1"/>
        <v>Sporgenza
m</v>
      </c>
      <c r="C48" s="36" t="s">
        <v>152</v>
      </c>
      <c r="D48" s="36" t="s">
        <v>296</v>
      </c>
      <c r="E48" s="234" t="s">
        <v>738</v>
      </c>
      <c r="F48" s="117" t="s">
        <v>408</v>
      </c>
    </row>
    <row r="49" spans="1:6" x14ac:dyDescent="0.2">
      <c r="A49" s="36" t="s">
        <v>202</v>
      </c>
      <c r="B49" s="36" t="str">
        <f t="shared" si="1"/>
        <v>Lucernari
-</v>
      </c>
      <c r="C49" s="36" t="s">
        <v>117</v>
      </c>
      <c r="D49" s="36" t="s">
        <v>298</v>
      </c>
      <c r="E49" s="234" t="s">
        <v>740</v>
      </c>
      <c r="F49" s="117" t="s">
        <v>409</v>
      </c>
    </row>
    <row r="50" spans="1:6" x14ac:dyDescent="0.2">
      <c r="A50" s="36" t="s">
        <v>204</v>
      </c>
      <c r="B50" s="36" t="str">
        <f t="shared" si="1"/>
        <v>Protezione solare e ombreggiatura</v>
      </c>
      <c r="C50" s="36" t="s">
        <v>150</v>
      </c>
      <c r="D50" s="36" t="s">
        <v>355</v>
      </c>
      <c r="E50" s="234" t="s">
        <v>416</v>
      </c>
      <c r="F50" s="117" t="s">
        <v>410</v>
      </c>
    </row>
    <row r="51" spans="1:6" x14ac:dyDescent="0.2">
      <c r="A51" s="36" t="s">
        <v>205</v>
      </c>
      <c r="B51" s="36" t="str">
        <f t="shared" si="1"/>
        <v>Tipo
-</v>
      </c>
      <c r="C51" s="36" t="s">
        <v>69</v>
      </c>
      <c r="D51" s="117" t="s">
        <v>356</v>
      </c>
      <c r="E51" s="234" t="s">
        <v>417</v>
      </c>
      <c r="F51" s="117" t="s">
        <v>356</v>
      </c>
    </row>
    <row r="52" spans="1:6" x14ac:dyDescent="0.2">
      <c r="A52" s="36" t="s">
        <v>206</v>
      </c>
      <c r="B52" s="36" t="str">
        <f t="shared" si="1"/>
        <v>Controllo
-</v>
      </c>
      <c r="C52" s="36" t="s">
        <v>83</v>
      </c>
      <c r="D52" s="117" t="s">
        <v>299</v>
      </c>
      <c r="E52" s="234" t="s">
        <v>418</v>
      </c>
      <c r="F52" s="117" t="s">
        <v>411</v>
      </c>
    </row>
    <row r="53" spans="1:6" x14ac:dyDescent="0.2">
      <c r="A53" s="36" t="s">
        <v>207</v>
      </c>
      <c r="B53" s="36" t="str">
        <f t="shared" si="1"/>
        <v>Ombreggiatura
-</v>
      </c>
      <c r="C53" s="36" t="s">
        <v>116</v>
      </c>
      <c r="D53" s="117" t="s">
        <v>297</v>
      </c>
      <c r="E53" s="234" t="s">
        <v>741</v>
      </c>
      <c r="F53" s="117" t="s">
        <v>412</v>
      </c>
    </row>
    <row r="55" spans="1:6" x14ac:dyDescent="0.2">
      <c r="A55" s="55" t="s">
        <v>208</v>
      </c>
      <c r="B55" s="55"/>
      <c r="C55" s="55"/>
      <c r="D55" s="55"/>
      <c r="E55" s="55"/>
      <c r="F55" s="55"/>
    </row>
    <row r="56" spans="1:6" x14ac:dyDescent="0.2">
      <c r="A56" s="55" t="s">
        <v>169</v>
      </c>
      <c r="B56" s="55" t="s">
        <v>170</v>
      </c>
      <c r="C56" s="55" t="str">
        <f>C$4</f>
        <v>Deutsch</v>
      </c>
      <c r="D56" s="55" t="str">
        <f>D$4</f>
        <v>Francais</v>
      </c>
      <c r="E56" s="55" t="str">
        <f>E$4</f>
        <v>Italiano</v>
      </c>
      <c r="F56" s="55" t="str">
        <f>F$4</f>
        <v>English</v>
      </c>
    </row>
    <row r="57" spans="1:6" x14ac:dyDescent="0.2">
      <c r="A57" s="36" t="s">
        <v>173</v>
      </c>
      <c r="B57" s="36" t="str">
        <f t="shared" ref="B57:B93" si="2">INDEX($C57:$F57,1,MATCH(Sprachwahl,ListSprache,0))</f>
        <v>Locali tipo e illuminazione naturale</v>
      </c>
      <c r="C57" s="36" t="s">
        <v>209</v>
      </c>
      <c r="D57" s="36" t="s">
        <v>258</v>
      </c>
      <c r="E57" s="234" t="s">
        <v>375</v>
      </c>
      <c r="F57" s="36" t="s">
        <v>419</v>
      </c>
    </row>
    <row r="58" spans="1:6" x14ac:dyDescent="0.2">
      <c r="A58" s="36" t="s">
        <v>203</v>
      </c>
      <c r="B58" s="36" t="str">
        <f t="shared" si="2"/>
        <v>Locale Tipo</v>
      </c>
      <c r="C58" s="36" t="s">
        <v>7</v>
      </c>
      <c r="D58" s="36" t="s">
        <v>259</v>
      </c>
      <c r="E58" s="234" t="s">
        <v>376</v>
      </c>
      <c r="F58" s="36" t="s">
        <v>420</v>
      </c>
    </row>
    <row r="59" spans="1:6" x14ac:dyDescent="0.2">
      <c r="A59" s="36" t="s">
        <v>848</v>
      </c>
      <c r="B59" s="36" t="str">
        <f t="shared" si="2"/>
        <v>Ris.</v>
      </c>
      <c r="C59" s="36" t="s">
        <v>847</v>
      </c>
      <c r="D59" s="36" t="s">
        <v>849</v>
      </c>
      <c r="E59" s="234" t="s">
        <v>850</v>
      </c>
      <c r="F59" s="36" t="s">
        <v>847</v>
      </c>
    </row>
    <row r="60" spans="1:6" x14ac:dyDescent="0.2">
      <c r="A60" s="36" t="s">
        <v>213</v>
      </c>
      <c r="B60" s="36" t="str">
        <f t="shared" si="2"/>
        <v>Nr.</v>
      </c>
      <c r="C60" s="36" t="s">
        <v>51</v>
      </c>
      <c r="D60" s="36" t="s">
        <v>51</v>
      </c>
      <c r="E60" s="234" t="s">
        <v>51</v>
      </c>
      <c r="F60" s="36" t="s">
        <v>421</v>
      </c>
    </row>
    <row r="61" spans="1:6" x14ac:dyDescent="0.2">
      <c r="A61" s="36" t="s">
        <v>194</v>
      </c>
      <c r="B61" s="36" t="str">
        <f t="shared" si="2"/>
        <v>Designazione locale
-</v>
      </c>
      <c r="C61" s="117" t="s">
        <v>745</v>
      </c>
      <c r="D61" s="117" t="s">
        <v>746</v>
      </c>
      <c r="E61" s="234" t="s">
        <v>747</v>
      </c>
      <c r="F61" s="117" t="s">
        <v>748</v>
      </c>
    </row>
    <row r="62" spans="1:6" x14ac:dyDescent="0.2">
      <c r="A62" s="36" t="s">
        <v>195</v>
      </c>
      <c r="B62" s="36" t="str">
        <f t="shared" si="2"/>
        <v>Utilizzo
-</v>
      </c>
      <c r="C62" s="117" t="s">
        <v>765</v>
      </c>
      <c r="D62" s="117" t="s">
        <v>766</v>
      </c>
      <c r="E62" s="234" t="s">
        <v>751</v>
      </c>
      <c r="F62" s="117" t="s">
        <v>764</v>
      </c>
    </row>
    <row r="63" spans="1:6" x14ac:dyDescent="0.2">
      <c r="A63" s="36" t="s">
        <v>214</v>
      </c>
      <c r="B63" s="36" t="str">
        <f t="shared" si="2"/>
        <v>Dati dello locale</v>
      </c>
      <c r="C63" s="36" t="s">
        <v>68</v>
      </c>
      <c r="D63" s="36" t="s">
        <v>265</v>
      </c>
      <c r="E63" s="234" t="s">
        <v>377</v>
      </c>
      <c r="F63" s="36" t="s">
        <v>422</v>
      </c>
    </row>
    <row r="64" spans="1:6" x14ac:dyDescent="0.2">
      <c r="A64" s="36" t="s">
        <v>196</v>
      </c>
      <c r="B64" s="36" t="str">
        <f t="shared" si="2"/>
        <v>Larghe-zza
m</v>
      </c>
      <c r="C64" s="36" t="s">
        <v>26</v>
      </c>
      <c r="D64" s="36" t="s">
        <v>260</v>
      </c>
      <c r="E64" s="234" t="s">
        <v>739</v>
      </c>
      <c r="F64" s="117" t="s">
        <v>403</v>
      </c>
    </row>
    <row r="65" spans="1:6" x14ac:dyDescent="0.2">
      <c r="A65" s="36" t="s">
        <v>197</v>
      </c>
      <c r="B65" s="36" t="str">
        <f t="shared" si="2"/>
        <v>Profon-dità
m</v>
      </c>
      <c r="C65" s="36" t="s">
        <v>27</v>
      </c>
      <c r="D65" s="36" t="s">
        <v>261</v>
      </c>
      <c r="E65" s="234" t="s">
        <v>413</v>
      </c>
      <c r="F65" s="117" t="s">
        <v>423</v>
      </c>
    </row>
    <row r="66" spans="1:6" x14ac:dyDescent="0.2">
      <c r="A66" s="36" t="s">
        <v>198</v>
      </c>
      <c r="B66" s="36" t="str">
        <f t="shared" si="2"/>
        <v>Alte-zza
m</v>
      </c>
      <c r="C66" s="36" t="s">
        <v>28</v>
      </c>
      <c r="D66" s="36" t="s">
        <v>262</v>
      </c>
      <c r="E66" s="234" t="s">
        <v>744</v>
      </c>
      <c r="F66" s="117" t="s">
        <v>404</v>
      </c>
    </row>
    <row r="67" spans="1:6" x14ac:dyDescent="0.2">
      <c r="A67" s="36" t="s">
        <v>199</v>
      </c>
      <c r="B67" s="36" t="str">
        <f t="shared" si="2"/>
        <v>Superfi-cie
m2</v>
      </c>
      <c r="C67" s="36" t="s">
        <v>210</v>
      </c>
      <c r="D67" s="36" t="s">
        <v>263</v>
      </c>
      <c r="E67" s="234" t="s">
        <v>749</v>
      </c>
      <c r="F67" s="117" t="s">
        <v>424</v>
      </c>
    </row>
    <row r="68" spans="1:6" x14ac:dyDescent="0.2">
      <c r="A68" s="36" t="s">
        <v>200</v>
      </c>
      <c r="B68" s="36" t="str">
        <f t="shared" si="2"/>
        <v>Quantità
n.</v>
      </c>
      <c r="C68" s="36" t="s">
        <v>39</v>
      </c>
      <c r="D68" s="36" t="s">
        <v>264</v>
      </c>
      <c r="E68" s="234" t="s">
        <v>724</v>
      </c>
      <c r="F68" s="117" t="s">
        <v>425</v>
      </c>
    </row>
    <row r="69" spans="1:6" x14ac:dyDescent="0.2">
      <c r="A69" s="36" t="s">
        <v>201</v>
      </c>
      <c r="B69" s="36" t="str">
        <f t="shared" si="2"/>
        <v>Riflessi-one
-</v>
      </c>
      <c r="C69" s="36" t="s">
        <v>41</v>
      </c>
      <c r="D69" s="36" t="s">
        <v>266</v>
      </c>
      <c r="E69" s="234" t="s">
        <v>752</v>
      </c>
      <c r="F69" s="117" t="s">
        <v>763</v>
      </c>
    </row>
    <row r="70" spans="1:6" x14ac:dyDescent="0.2">
      <c r="A70" s="36" t="s">
        <v>215</v>
      </c>
      <c r="B70" s="36" t="str">
        <f t="shared" si="2"/>
        <v>Finestre</v>
      </c>
      <c r="C70" s="36" t="s">
        <v>66</v>
      </c>
      <c r="D70" s="36" t="s">
        <v>267</v>
      </c>
      <c r="E70" s="234" t="s">
        <v>378</v>
      </c>
      <c r="F70" s="117" t="s">
        <v>426</v>
      </c>
    </row>
    <row r="71" spans="1:6" x14ac:dyDescent="0.2">
      <c r="A71" s="36" t="s">
        <v>202</v>
      </c>
      <c r="B71" s="36" t="str">
        <f t="shared" si="2"/>
        <v>Tipo 1
-</v>
      </c>
      <c r="C71" s="36" t="s">
        <v>122</v>
      </c>
      <c r="D71" s="117" t="s">
        <v>268</v>
      </c>
      <c r="E71" s="234" t="s">
        <v>379</v>
      </c>
      <c r="F71" s="117" t="s">
        <v>268</v>
      </c>
    </row>
    <row r="72" spans="1:6" x14ac:dyDescent="0.2">
      <c r="A72" s="36" t="s">
        <v>205</v>
      </c>
      <c r="B72" s="36" t="str">
        <f t="shared" si="2"/>
        <v>Qantità
n.</v>
      </c>
      <c r="C72" s="36" t="s">
        <v>39</v>
      </c>
      <c r="D72" s="36" t="s">
        <v>264</v>
      </c>
      <c r="E72" s="234" t="s">
        <v>725</v>
      </c>
      <c r="F72" s="117" t="s">
        <v>425</v>
      </c>
    </row>
    <row r="73" spans="1:6" x14ac:dyDescent="0.2">
      <c r="A73" s="36" t="s">
        <v>206</v>
      </c>
      <c r="B73" s="36" t="str">
        <f t="shared" si="2"/>
        <v>Tipo 2
-</v>
      </c>
      <c r="C73" s="36" t="s">
        <v>123</v>
      </c>
      <c r="D73" s="117" t="s">
        <v>269</v>
      </c>
      <c r="E73" s="234" t="s">
        <v>380</v>
      </c>
      <c r="F73" s="117" t="s">
        <v>269</v>
      </c>
    </row>
    <row r="74" spans="1:6" x14ac:dyDescent="0.2">
      <c r="A74" s="36" t="s">
        <v>207</v>
      </c>
      <c r="B74" s="36" t="str">
        <f t="shared" si="2"/>
        <v>Qantità
n.</v>
      </c>
      <c r="C74" s="36" t="s">
        <v>39</v>
      </c>
      <c r="D74" s="36" t="s">
        <v>264</v>
      </c>
      <c r="E74" s="234" t="s">
        <v>725</v>
      </c>
      <c r="F74" s="117" t="s">
        <v>425</v>
      </c>
    </row>
    <row r="75" spans="1:6" x14ac:dyDescent="0.2">
      <c r="A75" s="36" t="s">
        <v>216</v>
      </c>
      <c r="B75" s="36" t="str">
        <f t="shared" si="2"/>
        <v>Tipo 3
-</v>
      </c>
      <c r="C75" s="36" t="s">
        <v>124</v>
      </c>
      <c r="D75" s="117" t="s">
        <v>270</v>
      </c>
      <c r="E75" s="234" t="s">
        <v>381</v>
      </c>
      <c r="F75" s="117" t="s">
        <v>270</v>
      </c>
    </row>
    <row r="76" spans="1:6" x14ac:dyDescent="0.2">
      <c r="A76" s="36" t="s">
        <v>217</v>
      </c>
      <c r="B76" s="36" t="str">
        <f t="shared" si="2"/>
        <v>Qantità
n.</v>
      </c>
      <c r="C76" s="36" t="s">
        <v>39</v>
      </c>
      <c r="D76" s="36" t="s">
        <v>264</v>
      </c>
      <c r="E76" s="234" t="s">
        <v>725</v>
      </c>
      <c r="F76" s="117" t="s">
        <v>425</v>
      </c>
    </row>
    <row r="77" spans="1:6" x14ac:dyDescent="0.2">
      <c r="A77" s="36" t="s">
        <v>218</v>
      </c>
      <c r="B77" s="36" t="str">
        <f t="shared" si="2"/>
        <v>Tipo 4
-</v>
      </c>
      <c r="C77" s="36" t="s">
        <v>125</v>
      </c>
      <c r="D77" s="117" t="s">
        <v>271</v>
      </c>
      <c r="E77" s="234" t="s">
        <v>382</v>
      </c>
      <c r="F77" s="117" t="s">
        <v>271</v>
      </c>
    </row>
    <row r="78" spans="1:6" x14ac:dyDescent="0.2">
      <c r="A78" s="36" t="s">
        <v>219</v>
      </c>
      <c r="B78" s="36" t="str">
        <f t="shared" si="2"/>
        <v>Qantità
n.</v>
      </c>
      <c r="C78" s="36" t="s">
        <v>39</v>
      </c>
      <c r="D78" s="36" t="s">
        <v>264</v>
      </c>
      <c r="E78" s="234" t="s">
        <v>725</v>
      </c>
      <c r="F78" s="117" t="s">
        <v>425</v>
      </c>
    </row>
    <row r="79" spans="1:6" x14ac:dyDescent="0.2">
      <c r="A79" s="36" t="s">
        <v>851</v>
      </c>
      <c r="B79" s="36" t="str">
        <f t="shared" si="2"/>
        <v>Quota illum.
%</v>
      </c>
      <c r="C79" s="117" t="s">
        <v>852</v>
      </c>
      <c r="D79" s="117" t="s">
        <v>853</v>
      </c>
      <c r="E79" s="234" t="s">
        <v>854</v>
      </c>
      <c r="F79" s="117" t="s">
        <v>899</v>
      </c>
    </row>
    <row r="80" spans="1:6" x14ac:dyDescent="0.2">
      <c r="A80" s="36" t="s">
        <v>576</v>
      </c>
      <c r="B80" s="36" t="str">
        <f t="shared" si="2"/>
        <v>Risultati</v>
      </c>
      <c r="C80" s="36" t="s">
        <v>126</v>
      </c>
      <c r="D80" s="36" t="s">
        <v>272</v>
      </c>
      <c r="E80" s="234" t="s">
        <v>383</v>
      </c>
      <c r="F80" s="117" t="s">
        <v>427</v>
      </c>
    </row>
    <row r="81" spans="1:6" x14ac:dyDescent="0.2">
      <c r="A81" s="36" t="s">
        <v>577</v>
      </c>
      <c r="B81" s="36" t="str">
        <f t="shared" si="2"/>
        <v>Risultati di questo foglio</v>
      </c>
      <c r="C81" s="36" t="s">
        <v>614</v>
      </c>
      <c r="D81" s="36" t="s">
        <v>567</v>
      </c>
      <c r="E81" s="234" t="s">
        <v>726</v>
      </c>
      <c r="F81" s="117" t="s">
        <v>568</v>
      </c>
    </row>
    <row r="82" spans="1:6" x14ac:dyDescent="0.2">
      <c r="A82" s="36" t="s">
        <v>578</v>
      </c>
      <c r="B82" s="36" t="str">
        <f t="shared" si="2"/>
        <v>Riporto da altri fogli</v>
      </c>
      <c r="C82" s="36" t="s">
        <v>615</v>
      </c>
      <c r="D82" s="36" t="s">
        <v>558</v>
      </c>
      <c r="E82" s="234" t="s">
        <v>727</v>
      </c>
      <c r="F82" s="117" t="s">
        <v>559</v>
      </c>
    </row>
    <row r="83" spans="1:6" x14ac:dyDescent="0.2">
      <c r="A83" s="36" t="s">
        <v>579</v>
      </c>
      <c r="B83" s="36" t="str">
        <f t="shared" si="2"/>
        <v>Risultati globali</v>
      </c>
      <c r="C83" s="36" t="s">
        <v>572</v>
      </c>
      <c r="D83" s="36" t="s">
        <v>573</v>
      </c>
      <c r="E83" s="234" t="s">
        <v>574</v>
      </c>
      <c r="F83" s="117" t="s">
        <v>575</v>
      </c>
    </row>
    <row r="84" spans="1:6" x14ac:dyDescent="0.2">
      <c r="A84" s="36" t="s">
        <v>580</v>
      </c>
      <c r="B84" s="36" t="str">
        <f t="shared" si="2"/>
        <v>Descrizione</v>
      </c>
      <c r="C84" s="36" t="s">
        <v>76</v>
      </c>
      <c r="D84" s="36" t="s">
        <v>569</v>
      </c>
      <c r="E84" s="234" t="s">
        <v>570</v>
      </c>
      <c r="F84" s="117" t="s">
        <v>571</v>
      </c>
    </row>
    <row r="85" spans="1:6" x14ac:dyDescent="0.2">
      <c r="A85" s="36" t="s">
        <v>581</v>
      </c>
      <c r="B85" s="36" t="str">
        <f t="shared" si="2"/>
        <v>Superficie netto</v>
      </c>
      <c r="C85" s="117" t="s">
        <v>855</v>
      </c>
      <c r="D85" s="117" t="s">
        <v>561</v>
      </c>
      <c r="E85" s="234" t="s">
        <v>856</v>
      </c>
      <c r="F85" s="117" t="s">
        <v>560</v>
      </c>
    </row>
    <row r="86" spans="1:6" x14ac:dyDescent="0.2">
      <c r="A86" s="36" t="s">
        <v>582</v>
      </c>
      <c r="B86" s="36" t="str">
        <f t="shared" si="2"/>
        <v>Risultato</v>
      </c>
      <c r="C86" s="117" t="s">
        <v>562</v>
      </c>
      <c r="D86" s="117" t="s">
        <v>563</v>
      </c>
      <c r="E86" s="234" t="s">
        <v>564</v>
      </c>
      <c r="F86" s="117" t="s">
        <v>565</v>
      </c>
    </row>
    <row r="87" spans="1:6" x14ac:dyDescent="0.2">
      <c r="A87" s="36" t="s">
        <v>583</v>
      </c>
      <c r="B87" s="36" t="str">
        <f t="shared" si="2"/>
        <v>Superficie netto</v>
      </c>
      <c r="C87" s="117" t="s">
        <v>855</v>
      </c>
      <c r="D87" s="117" t="s">
        <v>561</v>
      </c>
      <c r="E87" s="234" t="s">
        <v>856</v>
      </c>
      <c r="F87" s="117" t="s">
        <v>560</v>
      </c>
    </row>
    <row r="88" spans="1:6" x14ac:dyDescent="0.2">
      <c r="A88" s="36" t="s">
        <v>584</v>
      </c>
      <c r="B88" s="36" t="str">
        <f t="shared" si="2"/>
        <v>Superficie netto</v>
      </c>
      <c r="C88" s="117" t="s">
        <v>855</v>
      </c>
      <c r="D88" s="117" t="s">
        <v>561</v>
      </c>
      <c r="E88" s="234" t="s">
        <v>856</v>
      </c>
      <c r="F88" s="117" t="s">
        <v>560</v>
      </c>
    </row>
    <row r="89" spans="1:6" x14ac:dyDescent="0.2">
      <c r="A89" s="36" t="s">
        <v>585</v>
      </c>
      <c r="B89" s="36" t="str">
        <f t="shared" si="2"/>
        <v>Risultato</v>
      </c>
      <c r="C89" s="117" t="s">
        <v>562</v>
      </c>
      <c r="D89" s="117" t="s">
        <v>563</v>
      </c>
      <c r="E89" s="234" t="s">
        <v>564</v>
      </c>
      <c r="F89" s="117" t="s">
        <v>565</v>
      </c>
    </row>
    <row r="90" spans="1:6" x14ac:dyDescent="0.2">
      <c r="A90" s="36" t="s">
        <v>586</v>
      </c>
      <c r="B90" s="36" t="str">
        <f t="shared" si="2"/>
        <v>Risultato</v>
      </c>
      <c r="C90" s="117" t="s">
        <v>562</v>
      </c>
      <c r="D90" s="117" t="s">
        <v>563</v>
      </c>
      <c r="E90" s="234" t="s">
        <v>564</v>
      </c>
      <c r="F90" s="117" t="s">
        <v>565</v>
      </c>
    </row>
    <row r="91" spans="1:6" x14ac:dyDescent="0.2">
      <c r="A91" s="36" t="s">
        <v>587</v>
      </c>
      <c r="B91" s="36" t="str">
        <f t="shared" si="2"/>
        <v>Quota d'illuminazione naturale (min.)</v>
      </c>
      <c r="C91" s="36" t="s">
        <v>211</v>
      </c>
      <c r="D91" s="36" t="s">
        <v>273</v>
      </c>
      <c r="E91" s="234" t="s">
        <v>728</v>
      </c>
      <c r="F91" s="36" t="s">
        <v>445</v>
      </c>
    </row>
    <row r="92" spans="1:6" x14ac:dyDescent="0.2">
      <c r="A92" s="36" t="s">
        <v>588</v>
      </c>
      <c r="B92" s="36" t="str">
        <f t="shared" si="2"/>
        <v>Quota di superficie con un risultato insufficiente (max.</v>
      </c>
      <c r="C92" s="36" t="s">
        <v>212</v>
      </c>
      <c r="D92" s="36" t="s">
        <v>274</v>
      </c>
      <c r="E92" s="234" t="s">
        <v>759</v>
      </c>
      <c r="F92" s="36" t="s">
        <v>760</v>
      </c>
    </row>
    <row r="93" spans="1:6" x14ac:dyDescent="0.2">
      <c r="A93" s="36" t="s">
        <v>589</v>
      </c>
      <c r="B93" s="36" t="str">
        <f t="shared" si="2"/>
        <v xml:space="preserve">Le esigenze per Minergie-Eco </v>
      </c>
      <c r="C93" s="36" t="s">
        <v>136</v>
      </c>
      <c r="D93" s="36" t="s">
        <v>384</v>
      </c>
      <c r="E93" s="234" t="s">
        <v>385</v>
      </c>
      <c r="F93" s="36" t="s">
        <v>446</v>
      </c>
    </row>
    <row r="95" spans="1:6" x14ac:dyDescent="0.2">
      <c r="A95" s="55" t="s">
        <v>917</v>
      </c>
      <c r="B95" s="55"/>
      <c r="C95" s="55"/>
      <c r="D95" s="55"/>
      <c r="E95" s="55"/>
      <c r="F95" s="55"/>
    </row>
    <row r="96" spans="1:6" x14ac:dyDescent="0.2">
      <c r="A96" s="55" t="s">
        <v>169</v>
      </c>
      <c r="B96" s="55" t="s">
        <v>170</v>
      </c>
      <c r="C96" s="55" t="str">
        <f>C$4</f>
        <v>Deutsch</v>
      </c>
      <c r="D96" s="55" t="str">
        <f>D$4</f>
        <v>Francais</v>
      </c>
      <c r="E96" s="55" t="str">
        <f>E$4</f>
        <v>Italiano</v>
      </c>
      <c r="F96" s="55" t="str">
        <f>F$4</f>
        <v>English</v>
      </c>
    </row>
    <row r="97" spans="1:6" x14ac:dyDescent="0.2">
      <c r="A97" s="36" t="s">
        <v>173</v>
      </c>
      <c r="B97" s="36" t="str">
        <f t="shared" ref="B97:B121" si="3">INDEX($C97:$F97,1,MATCH(Sprachwahl,ListSprache,0))</f>
        <v>Locali tipo e prospettive</v>
      </c>
      <c r="C97" s="36" t="s">
        <v>939</v>
      </c>
      <c r="D97" s="36" t="s">
        <v>940</v>
      </c>
      <c r="E97" s="234" t="s">
        <v>942</v>
      </c>
      <c r="F97" s="36" t="s">
        <v>941</v>
      </c>
    </row>
    <row r="98" spans="1:6" x14ac:dyDescent="0.2">
      <c r="A98" s="36" t="s">
        <v>203</v>
      </c>
      <c r="B98" s="36" t="str">
        <f t="shared" si="3"/>
        <v>Locale Tipo</v>
      </c>
      <c r="C98" s="36" t="s">
        <v>7</v>
      </c>
      <c r="D98" s="36" t="s">
        <v>259</v>
      </c>
      <c r="E98" s="234" t="s">
        <v>376</v>
      </c>
      <c r="F98" s="36" t="s">
        <v>420</v>
      </c>
    </row>
    <row r="99" spans="1:6" x14ac:dyDescent="0.2">
      <c r="A99" s="36" t="s">
        <v>961</v>
      </c>
      <c r="B99" s="36" t="str">
        <f t="shared" si="3"/>
        <v>Dati dello locale</v>
      </c>
      <c r="C99" s="36" t="s">
        <v>68</v>
      </c>
      <c r="D99" s="36" t="s">
        <v>265</v>
      </c>
      <c r="E99" s="234" t="s">
        <v>377</v>
      </c>
      <c r="F99" s="36" t="s">
        <v>422</v>
      </c>
    </row>
    <row r="100" spans="1:6" x14ac:dyDescent="0.2">
      <c r="A100" s="36" t="s">
        <v>848</v>
      </c>
      <c r="B100" s="36" t="str">
        <f t="shared" si="3"/>
        <v>Ris.</v>
      </c>
      <c r="C100" s="36" t="s">
        <v>847</v>
      </c>
      <c r="D100" s="36" t="s">
        <v>849</v>
      </c>
      <c r="E100" s="234" t="s">
        <v>850</v>
      </c>
      <c r="F100" s="36" t="s">
        <v>847</v>
      </c>
    </row>
    <row r="101" spans="1:6" x14ac:dyDescent="0.2">
      <c r="A101" s="36" t="s">
        <v>213</v>
      </c>
      <c r="B101" s="36" t="str">
        <f t="shared" si="3"/>
        <v>Nr.</v>
      </c>
      <c r="C101" s="36" t="s">
        <v>51</v>
      </c>
      <c r="D101" s="36" t="s">
        <v>51</v>
      </c>
      <c r="E101" s="234" t="s">
        <v>51</v>
      </c>
      <c r="F101" s="36" t="s">
        <v>421</v>
      </c>
    </row>
    <row r="102" spans="1:6" x14ac:dyDescent="0.2">
      <c r="A102" s="36" t="s">
        <v>194</v>
      </c>
      <c r="B102" s="36" t="str">
        <f t="shared" si="3"/>
        <v>Designazione locale
-</v>
      </c>
      <c r="C102" s="117" t="s">
        <v>745</v>
      </c>
      <c r="D102" s="117" t="s">
        <v>746</v>
      </c>
      <c r="E102" s="234" t="s">
        <v>747</v>
      </c>
      <c r="F102" s="117" t="s">
        <v>748</v>
      </c>
    </row>
    <row r="103" spans="1:6" x14ac:dyDescent="0.2">
      <c r="A103" s="36" t="s">
        <v>195</v>
      </c>
      <c r="B103" s="36" t="str">
        <f t="shared" si="3"/>
        <v>Profondità dell'area usata
m</v>
      </c>
      <c r="C103" s="117" t="s">
        <v>901</v>
      </c>
      <c r="D103" s="117" t="s">
        <v>948</v>
      </c>
      <c r="E103" s="117" t="s">
        <v>944</v>
      </c>
      <c r="F103" s="117" t="s">
        <v>946</v>
      </c>
    </row>
    <row r="104" spans="1:6" x14ac:dyDescent="0.2">
      <c r="A104" s="36" t="s">
        <v>196</v>
      </c>
      <c r="B104" s="36" t="str">
        <f t="shared" si="3"/>
        <v>Raggio visivo
m</v>
      </c>
      <c r="C104" s="36" t="s">
        <v>914</v>
      </c>
      <c r="D104" s="117" t="s">
        <v>952</v>
      </c>
      <c r="E104" s="117" t="s">
        <v>953</v>
      </c>
      <c r="F104" s="117" t="s">
        <v>954</v>
      </c>
    </row>
    <row r="105" spans="1:6" x14ac:dyDescent="0.2">
      <c r="A105" s="36" t="s">
        <v>197</v>
      </c>
      <c r="B105" s="36" t="str">
        <f t="shared" si="3"/>
        <v>Livelli di visione
-</v>
      </c>
      <c r="C105" s="36" t="s">
        <v>903</v>
      </c>
      <c r="D105" s="117" t="s">
        <v>999</v>
      </c>
      <c r="E105" s="117" t="s">
        <v>955</v>
      </c>
      <c r="F105" s="117" t="s">
        <v>956</v>
      </c>
    </row>
    <row r="106" spans="1:6" x14ac:dyDescent="0.2">
      <c r="A106" s="36" t="s">
        <v>199</v>
      </c>
      <c r="B106" s="36" t="str">
        <f t="shared" si="3"/>
        <v>Risultato
-</v>
      </c>
      <c r="C106" s="117" t="s">
        <v>962</v>
      </c>
      <c r="D106" s="117" t="s">
        <v>963</v>
      </c>
      <c r="E106" s="234" t="s">
        <v>964</v>
      </c>
      <c r="F106" s="117" t="s">
        <v>965</v>
      </c>
    </row>
    <row r="107" spans="1:6" x14ac:dyDescent="0.2">
      <c r="A107" s="36" t="s">
        <v>200</v>
      </c>
      <c r="B107" s="36" t="str">
        <f t="shared" si="3"/>
        <v>Risultato
Pt.</v>
      </c>
      <c r="C107" s="117" t="s">
        <v>989</v>
      </c>
      <c r="D107" s="117" t="s">
        <v>990</v>
      </c>
      <c r="E107" s="234" t="s">
        <v>991</v>
      </c>
      <c r="F107" s="117" t="s">
        <v>992</v>
      </c>
    </row>
    <row r="108" spans="1:6" x14ac:dyDescent="0.2">
      <c r="A108" s="36" t="s">
        <v>576</v>
      </c>
      <c r="B108" s="36" t="str">
        <f t="shared" si="3"/>
        <v>Risultati</v>
      </c>
      <c r="C108" s="36" t="s">
        <v>126</v>
      </c>
      <c r="D108" s="36" t="s">
        <v>272</v>
      </c>
      <c r="E108" s="234" t="s">
        <v>383</v>
      </c>
      <c r="F108" s="117" t="s">
        <v>427</v>
      </c>
    </row>
    <row r="109" spans="1:6" x14ac:dyDescent="0.2">
      <c r="A109" s="36" t="s">
        <v>984</v>
      </c>
      <c r="B109" s="36" t="str">
        <f t="shared" si="3"/>
        <v>Risultati di questo foglio</v>
      </c>
      <c r="C109" s="36" t="s">
        <v>614</v>
      </c>
      <c r="D109" s="36" t="s">
        <v>567</v>
      </c>
      <c r="E109" s="234" t="s">
        <v>726</v>
      </c>
      <c r="F109" s="117" t="s">
        <v>568</v>
      </c>
    </row>
    <row r="110" spans="1:6" x14ac:dyDescent="0.2">
      <c r="A110" s="36" t="s">
        <v>981</v>
      </c>
      <c r="B110" s="36" t="str">
        <f t="shared" si="3"/>
        <v>Riporto da altri fogli</v>
      </c>
      <c r="C110" s="36" t="s">
        <v>615</v>
      </c>
      <c r="D110" s="36" t="s">
        <v>558</v>
      </c>
      <c r="E110" s="234" t="s">
        <v>727</v>
      </c>
      <c r="F110" s="117" t="s">
        <v>559</v>
      </c>
    </row>
    <row r="111" spans="1:6" x14ac:dyDescent="0.2">
      <c r="A111" s="36" t="s">
        <v>985</v>
      </c>
      <c r="B111" s="36" t="str">
        <f t="shared" si="3"/>
        <v>Risultati globali</v>
      </c>
      <c r="C111" s="36" t="s">
        <v>572</v>
      </c>
      <c r="D111" s="36" t="s">
        <v>573</v>
      </c>
      <c r="E111" s="234" t="s">
        <v>574</v>
      </c>
      <c r="F111" s="117" t="s">
        <v>575</v>
      </c>
    </row>
    <row r="112" spans="1:6" x14ac:dyDescent="0.2">
      <c r="A112" s="36" t="s">
        <v>580</v>
      </c>
      <c r="B112" s="36" t="str">
        <f t="shared" si="3"/>
        <v>Descrizione</v>
      </c>
      <c r="C112" s="36" t="s">
        <v>76</v>
      </c>
      <c r="D112" s="36" t="s">
        <v>569</v>
      </c>
      <c r="E112" s="234" t="s">
        <v>570</v>
      </c>
      <c r="F112" s="117" t="s">
        <v>571</v>
      </c>
    </row>
    <row r="113" spans="1:6" x14ac:dyDescent="0.2">
      <c r="A113" s="36" t="s">
        <v>986</v>
      </c>
      <c r="B113" s="36" t="str">
        <f t="shared" si="3"/>
        <v>Superficie netto</v>
      </c>
      <c r="C113" s="117" t="s">
        <v>855</v>
      </c>
      <c r="D113" s="117" t="s">
        <v>561</v>
      </c>
      <c r="E113" s="234" t="s">
        <v>856</v>
      </c>
      <c r="F113" s="117" t="s">
        <v>560</v>
      </c>
    </row>
    <row r="114" spans="1:6" x14ac:dyDescent="0.2">
      <c r="A114" s="36" t="s">
        <v>987</v>
      </c>
      <c r="B114" s="36" t="str">
        <f t="shared" si="3"/>
        <v>Risultato</v>
      </c>
      <c r="C114" s="117" t="s">
        <v>562</v>
      </c>
      <c r="D114" s="117" t="s">
        <v>563</v>
      </c>
      <c r="E114" s="234" t="s">
        <v>564</v>
      </c>
      <c r="F114" s="117" t="s">
        <v>565</v>
      </c>
    </row>
    <row r="115" spans="1:6" x14ac:dyDescent="0.2">
      <c r="A115" s="36" t="s">
        <v>982</v>
      </c>
      <c r="B115" s="36" t="str">
        <f t="shared" si="3"/>
        <v>Superficie netto</v>
      </c>
      <c r="C115" s="117" t="s">
        <v>855</v>
      </c>
      <c r="D115" s="117" t="s">
        <v>561</v>
      </c>
      <c r="E115" s="234" t="s">
        <v>856</v>
      </c>
      <c r="F115" s="117" t="s">
        <v>560</v>
      </c>
    </row>
    <row r="116" spans="1:6" x14ac:dyDescent="0.2">
      <c r="A116" s="36" t="s">
        <v>983</v>
      </c>
      <c r="B116" s="36" t="str">
        <f t="shared" si="3"/>
        <v>Superficie netto</v>
      </c>
      <c r="C116" s="117" t="s">
        <v>855</v>
      </c>
      <c r="D116" s="117" t="s">
        <v>561</v>
      </c>
      <c r="E116" s="234" t="s">
        <v>856</v>
      </c>
      <c r="F116" s="117" t="s">
        <v>560</v>
      </c>
    </row>
    <row r="117" spans="1:6" x14ac:dyDescent="0.2">
      <c r="A117" s="36" t="s">
        <v>581</v>
      </c>
      <c r="B117" s="36" t="str">
        <f t="shared" si="3"/>
        <v>Risultato</v>
      </c>
      <c r="C117" s="117" t="s">
        <v>562</v>
      </c>
      <c r="D117" s="117" t="s">
        <v>563</v>
      </c>
      <c r="E117" s="234" t="s">
        <v>564</v>
      </c>
      <c r="F117" s="117" t="s">
        <v>565</v>
      </c>
    </row>
    <row r="118" spans="1:6" x14ac:dyDescent="0.2">
      <c r="A118" s="36" t="s">
        <v>582</v>
      </c>
      <c r="B118" s="36" t="str">
        <f t="shared" si="3"/>
        <v>Risultato</v>
      </c>
      <c r="C118" s="117" t="s">
        <v>562</v>
      </c>
      <c r="D118" s="117" t="s">
        <v>563</v>
      </c>
      <c r="E118" s="234" t="s">
        <v>564</v>
      </c>
      <c r="F118" s="117" t="s">
        <v>565</v>
      </c>
    </row>
    <row r="119" spans="1:6" x14ac:dyDescent="0.2">
      <c r="A119" s="36" t="s">
        <v>587</v>
      </c>
      <c r="B119" s="36" t="str">
        <f t="shared" si="3"/>
        <v>Qualità della vista (in tutte le locali)</v>
      </c>
      <c r="C119" s="36" t="s">
        <v>958</v>
      </c>
      <c r="D119" s="36" t="s">
        <v>957</v>
      </c>
      <c r="E119" s="234" t="s">
        <v>959</v>
      </c>
      <c r="F119" s="36" t="s">
        <v>960</v>
      </c>
    </row>
    <row r="120" spans="1:6" x14ac:dyDescent="0.2">
      <c r="A120" s="36" t="s">
        <v>588</v>
      </c>
      <c r="B120" s="36" t="str">
        <f t="shared" si="3"/>
        <v>Quota di superficie con un risultato insufficiente (max.</v>
      </c>
      <c r="C120" s="36" t="s">
        <v>212</v>
      </c>
      <c r="D120" s="36" t="s">
        <v>274</v>
      </c>
      <c r="E120" s="234" t="s">
        <v>759</v>
      </c>
      <c r="F120" s="36" t="s">
        <v>760</v>
      </c>
    </row>
    <row r="121" spans="1:6" x14ac:dyDescent="0.2">
      <c r="A121" s="36" t="s">
        <v>589</v>
      </c>
      <c r="B121" s="36" t="str">
        <f t="shared" si="3"/>
        <v xml:space="preserve">Le esigenze per Minergie-Eco </v>
      </c>
      <c r="C121" s="36" t="s">
        <v>136</v>
      </c>
      <c r="D121" s="36" t="s">
        <v>384</v>
      </c>
      <c r="E121" s="234" t="s">
        <v>385</v>
      </c>
      <c r="F121" s="36" t="s">
        <v>446</v>
      </c>
    </row>
    <row r="123" spans="1:6" x14ac:dyDescent="0.2">
      <c r="A123" s="55" t="s">
        <v>222</v>
      </c>
      <c r="B123" s="55"/>
      <c r="C123" s="55"/>
      <c r="D123" s="55"/>
      <c r="E123" s="55"/>
      <c r="F123" s="55"/>
    </row>
    <row r="124" spans="1:6" x14ac:dyDescent="0.2">
      <c r="A124" s="55" t="s">
        <v>169</v>
      </c>
      <c r="B124" s="55" t="s">
        <v>170</v>
      </c>
      <c r="C124" s="55" t="str">
        <f>C$4</f>
        <v>Deutsch</v>
      </c>
      <c r="D124" s="55" t="str">
        <f>D$4</f>
        <v>Francais</v>
      </c>
      <c r="E124" s="55" t="str">
        <f>E$4</f>
        <v>Italiano</v>
      </c>
      <c r="F124" s="55" t="str">
        <f>F$4</f>
        <v>English</v>
      </c>
    </row>
    <row r="125" spans="1:6" x14ac:dyDescent="0.2">
      <c r="A125" s="36" t="s">
        <v>173</v>
      </c>
      <c r="B125" s="36" t="str">
        <f t="shared" ref="B125:B143" si="4">INDEX($C125:$F125,1,MATCH(Sprachwahl,ListSprache,0))</f>
        <v>Questionario ammodernamento</v>
      </c>
      <c r="C125" s="36" t="s">
        <v>223</v>
      </c>
      <c r="D125" s="36" t="s">
        <v>275</v>
      </c>
      <c r="E125" s="39" t="s">
        <v>428</v>
      </c>
      <c r="F125" s="36" t="s">
        <v>447</v>
      </c>
    </row>
    <row r="126" spans="1:6" x14ac:dyDescent="0.2">
      <c r="A126" s="36" t="s">
        <v>172</v>
      </c>
      <c r="B126" s="36" t="str">
        <f t="shared" si="4"/>
        <v>Domande</v>
      </c>
      <c r="C126" s="36" t="s">
        <v>52</v>
      </c>
      <c r="D126" s="36" t="s">
        <v>276</v>
      </c>
      <c r="E126" s="39" t="s">
        <v>429</v>
      </c>
      <c r="F126" s="36" t="s">
        <v>448</v>
      </c>
    </row>
    <row r="127" spans="1:6" x14ac:dyDescent="0.2">
      <c r="A127" s="36" t="s">
        <v>227</v>
      </c>
      <c r="B127" s="36" t="str">
        <f t="shared" si="4"/>
        <v>Risposte</v>
      </c>
      <c r="C127" s="36" t="s">
        <v>53</v>
      </c>
      <c r="D127" s="36" t="s">
        <v>277</v>
      </c>
      <c r="E127" s="39" t="s">
        <v>430</v>
      </c>
      <c r="F127" s="36" t="s">
        <v>449</v>
      </c>
    </row>
    <row r="128" spans="1:6" x14ac:dyDescent="0.2">
      <c r="A128" s="36" t="s">
        <v>174</v>
      </c>
      <c r="B128" s="36" t="str">
        <f t="shared" si="4"/>
        <v>Le aperture delle finestre sono generalmente mantenute o aumentate?</v>
      </c>
      <c r="C128" s="36" t="s">
        <v>56</v>
      </c>
      <c r="D128" s="36" t="s">
        <v>278</v>
      </c>
      <c r="E128" s="39" t="s">
        <v>431</v>
      </c>
      <c r="F128" s="36" t="s">
        <v>450</v>
      </c>
    </row>
    <row r="129" spans="1:6" x14ac:dyDescent="0.2">
      <c r="A129" s="36" t="s">
        <v>228</v>
      </c>
      <c r="B129" s="36" t="str">
        <f t="shared" si="4"/>
        <v>Le superfici di vetro sono generalmente mantenute o aumentate?</v>
      </c>
      <c r="C129" s="36" t="s">
        <v>57</v>
      </c>
      <c r="D129" s="36" t="s">
        <v>279</v>
      </c>
      <c r="E129" s="39" t="s">
        <v>432</v>
      </c>
      <c r="F129" s="36" t="s">
        <v>451</v>
      </c>
    </row>
    <row r="130" spans="1:6" x14ac:dyDescent="0.2">
      <c r="A130" s="36" t="s">
        <v>229</v>
      </c>
      <c r="B130" s="36" t="str">
        <f t="shared" si="4"/>
        <v>Il vetro scelto posside un fattore "g" alto?</v>
      </c>
      <c r="C130" s="36" t="s">
        <v>58</v>
      </c>
      <c r="D130" s="36" t="s">
        <v>280</v>
      </c>
      <c r="E130" s="39" t="s">
        <v>433</v>
      </c>
      <c r="F130" s="36" t="s">
        <v>452</v>
      </c>
    </row>
    <row r="131" spans="1:6" x14ac:dyDescent="0.2">
      <c r="A131" s="36" t="s">
        <v>176</v>
      </c>
      <c r="B131" s="36" t="str">
        <f t="shared" si="4"/>
        <v>Non sono previsti nuovi elementi che ombreggiano la facciata (es. balconi, gronde, sporgenze…) ?</v>
      </c>
      <c r="C131" s="36" t="s">
        <v>61</v>
      </c>
      <c r="D131" s="36" t="s">
        <v>281</v>
      </c>
      <c r="E131" s="39" t="s">
        <v>891</v>
      </c>
      <c r="F131" s="36" t="s">
        <v>453</v>
      </c>
    </row>
    <row r="132" spans="1:6" x14ac:dyDescent="0.2">
      <c r="A132" s="36" t="s">
        <v>230</v>
      </c>
      <c r="B132" s="36" t="str">
        <f t="shared" si="4"/>
        <v>I locali sono dipinti con colori chiari?</v>
      </c>
      <c r="C132" s="36" t="s">
        <v>59</v>
      </c>
      <c r="D132" s="36" t="s">
        <v>282</v>
      </c>
      <c r="E132" s="39" t="s">
        <v>434</v>
      </c>
      <c r="F132" s="36" t="s">
        <v>454</v>
      </c>
    </row>
    <row r="133" spans="1:6" x14ac:dyDescent="0.2">
      <c r="A133" s="36" t="s">
        <v>178</v>
      </c>
      <c r="B133" s="36" t="str">
        <f t="shared" si="4"/>
        <v>Riassunto</v>
      </c>
      <c r="C133" s="36" t="s">
        <v>1</v>
      </c>
      <c r="D133" s="36" t="s">
        <v>283</v>
      </c>
      <c r="E133" s="39" t="s">
        <v>369</v>
      </c>
      <c r="F133" s="36" t="s">
        <v>455</v>
      </c>
    </row>
    <row r="134" spans="1:6" x14ac:dyDescent="0.2">
      <c r="A134" s="36" t="s">
        <v>231</v>
      </c>
      <c r="B134" s="36" t="str">
        <f t="shared" si="4"/>
        <v>QUESTO FOGLIO DEVE ESSERE COMPLETATO UNICAMENTE IN CASO DI AMMODERNAMENTO</v>
      </c>
      <c r="C134" s="36" t="s">
        <v>224</v>
      </c>
      <c r="D134" s="36" t="s">
        <v>284</v>
      </c>
      <c r="E134" s="39" t="s">
        <v>435</v>
      </c>
      <c r="F134" s="36" t="s">
        <v>456</v>
      </c>
    </row>
    <row r="135" spans="1:6" x14ac:dyDescent="0.2">
      <c r="A135" s="36" t="s">
        <v>231</v>
      </c>
      <c r="B135" s="36" t="str">
        <f t="shared" si="4"/>
        <v>Il requisito MINERGIE-ECO per ammodernamenti é automaticamente rispettato con un valore di rispetto pari al 50% (sufficiente), non è necessario effettuare calcoli piu dettagliati.</v>
      </c>
      <c r="C135" s="36" t="s">
        <v>225</v>
      </c>
      <c r="D135" s="36" t="s">
        <v>285</v>
      </c>
      <c r="E135" s="39" t="s">
        <v>436</v>
      </c>
      <c r="F135" s="36" t="s">
        <v>458</v>
      </c>
    </row>
    <row r="136" spans="1:6" x14ac:dyDescent="0.2">
      <c r="A136" s="36" t="s">
        <v>231</v>
      </c>
      <c r="B136" s="36" t="str">
        <f t="shared" si="4"/>
        <v>Il requisito MINERGIE-ECO per ammodernamenti non é rispettato,  è necessario effettuare calcoli piu dettagliati (compilare il foglio calcolo illuminazione naturale).</v>
      </c>
      <c r="C136" s="36" t="s">
        <v>226</v>
      </c>
      <c r="D136" s="36" t="s">
        <v>286</v>
      </c>
      <c r="E136" s="39" t="s">
        <v>437</v>
      </c>
      <c r="F136" s="36" t="s">
        <v>457</v>
      </c>
    </row>
    <row r="137" spans="1:6" x14ac:dyDescent="0.2">
      <c r="A137" s="36" t="s">
        <v>232</v>
      </c>
      <c r="B137" s="36" t="str">
        <f t="shared" si="4"/>
        <v>Categorie degli edifici (cliccare su tasto)</v>
      </c>
      <c r="C137" s="36" t="s">
        <v>857</v>
      </c>
      <c r="D137" s="36" t="s">
        <v>858</v>
      </c>
      <c r="E137" s="39" t="s">
        <v>860</v>
      </c>
      <c r="F137" s="36" t="s">
        <v>859</v>
      </c>
    </row>
    <row r="138" spans="1:6" x14ac:dyDescent="0.2">
      <c r="A138" s="36" t="s">
        <v>180</v>
      </c>
      <c r="B138" s="36" t="str">
        <f t="shared" si="4"/>
        <v>Abitativo</v>
      </c>
      <c r="C138" s="36" t="s">
        <v>33</v>
      </c>
      <c r="D138" s="36" t="s">
        <v>287</v>
      </c>
      <c r="E138" s="39" t="s">
        <v>438</v>
      </c>
      <c r="F138" s="36" t="s">
        <v>459</v>
      </c>
    </row>
    <row r="139" spans="1:6" x14ac:dyDescent="0.2">
      <c r="A139" s="36" t="s">
        <v>237</v>
      </c>
      <c r="B139" s="36" t="str">
        <f t="shared" si="4"/>
        <v>Amministrativo</v>
      </c>
      <c r="C139" s="36" t="s">
        <v>60</v>
      </c>
      <c r="D139" s="36" t="s">
        <v>288</v>
      </c>
      <c r="E139" s="39" t="s">
        <v>439</v>
      </c>
      <c r="F139" s="36" t="s">
        <v>460</v>
      </c>
    </row>
    <row r="140" spans="1:6" x14ac:dyDescent="0.2">
      <c r="A140" s="36" t="s">
        <v>238</v>
      </c>
      <c r="B140" s="36" t="str">
        <f t="shared" si="4"/>
        <v>Scuola</v>
      </c>
      <c r="C140" s="36" t="s">
        <v>16</v>
      </c>
      <c r="D140" s="36" t="s">
        <v>289</v>
      </c>
      <c r="E140" s="39" t="s">
        <v>440</v>
      </c>
      <c r="F140" s="36" t="s">
        <v>461</v>
      </c>
    </row>
    <row r="141" spans="1:6" x14ac:dyDescent="0.2">
      <c r="A141" s="36" t="s">
        <v>239</v>
      </c>
      <c r="B141" s="36" t="str">
        <f t="shared" si="4"/>
        <v>Edificio con una piccola percentuale vetrata</v>
      </c>
      <c r="C141" s="36" t="s">
        <v>62</v>
      </c>
      <c r="D141" s="36" t="s">
        <v>290</v>
      </c>
      <c r="E141" s="39" t="s">
        <v>441</v>
      </c>
      <c r="F141" s="36" t="s">
        <v>462</v>
      </c>
    </row>
    <row r="142" spans="1:6" x14ac:dyDescent="0.2">
      <c r="A142" s="36" t="s">
        <v>240</v>
      </c>
      <c r="B142" s="36" t="str">
        <f t="shared" si="4"/>
        <v>Edifico con una percentuale vetrata media</v>
      </c>
      <c r="C142" s="36" t="s">
        <v>63</v>
      </c>
      <c r="D142" s="36" t="s">
        <v>291</v>
      </c>
      <c r="E142" s="39" t="s">
        <v>442</v>
      </c>
      <c r="F142" s="36" t="s">
        <v>463</v>
      </c>
    </row>
    <row r="143" spans="1:6" x14ac:dyDescent="0.2">
      <c r="A143" s="36" t="s">
        <v>241</v>
      </c>
      <c r="B143" s="36" t="str">
        <f t="shared" si="4"/>
        <v>Edificio con una grande percentuale vetrata</v>
      </c>
      <c r="C143" s="36" t="s">
        <v>64</v>
      </c>
      <c r="D143" s="36" t="s">
        <v>292</v>
      </c>
      <c r="E143" s="39" t="s">
        <v>443</v>
      </c>
      <c r="F143" s="36" t="s">
        <v>464</v>
      </c>
    </row>
    <row r="145" spans="1:6" x14ac:dyDescent="0.2">
      <c r="A145" s="55" t="s">
        <v>220</v>
      </c>
      <c r="B145" s="55"/>
      <c r="C145" s="55"/>
      <c r="D145" s="55"/>
      <c r="E145" s="55"/>
      <c r="F145" s="55"/>
    </row>
    <row r="146" spans="1:6" x14ac:dyDescent="0.2">
      <c r="A146" s="55" t="s">
        <v>169</v>
      </c>
      <c r="B146" s="55" t="s">
        <v>170</v>
      </c>
      <c r="C146" s="55" t="str">
        <f>C$4</f>
        <v>Deutsch</v>
      </c>
      <c r="D146" s="55" t="str">
        <f>D$4</f>
        <v>Francais</v>
      </c>
      <c r="E146" s="55" t="str">
        <f>E$4</f>
        <v>Italiano</v>
      </c>
      <c r="F146" s="55" t="str">
        <f>F$4</f>
        <v>English</v>
      </c>
    </row>
    <row r="147" spans="1:6" x14ac:dyDescent="0.2">
      <c r="A147" s="36" t="s">
        <v>89</v>
      </c>
      <c r="B147" s="36" t="str">
        <f t="shared" ref="B147:B178" si="5">INDEX($C147:$F147,1,MATCH(Sprachwahl,ListSprache,0))</f>
        <v>Sala espositiva</v>
      </c>
      <c r="C147" s="24" t="s">
        <v>18</v>
      </c>
      <c r="D147" s="38" t="s">
        <v>312</v>
      </c>
      <c r="E147" s="119" t="s">
        <v>486</v>
      </c>
      <c r="F147" s="36" t="s">
        <v>508</v>
      </c>
    </row>
    <row r="148" spans="1:6" x14ac:dyDescent="0.2">
      <c r="B148" s="36" t="str">
        <f t="shared" si="5"/>
        <v>Locale medico</v>
      </c>
      <c r="C148" s="38" t="s">
        <v>489</v>
      </c>
      <c r="D148" s="21" t="s">
        <v>313</v>
      </c>
      <c r="E148" s="120" t="s">
        <v>729</v>
      </c>
      <c r="F148" s="36" t="s">
        <v>509</v>
      </c>
    </row>
    <row r="149" spans="1:6" x14ac:dyDescent="0.2">
      <c r="B149" s="36" t="str">
        <f t="shared" si="5"/>
        <v>Camere d'ospedale</v>
      </c>
      <c r="C149" s="38" t="s">
        <v>306</v>
      </c>
      <c r="D149" s="21" t="s">
        <v>305</v>
      </c>
      <c r="E149" s="120" t="s">
        <v>487</v>
      </c>
      <c r="F149" s="36" t="s">
        <v>660</v>
      </c>
    </row>
    <row r="150" spans="1:6" x14ac:dyDescent="0.2">
      <c r="B150" s="36" t="str">
        <f t="shared" si="5"/>
        <v>Biblioteca</v>
      </c>
      <c r="C150" s="38" t="s">
        <v>93</v>
      </c>
      <c r="D150" s="38" t="s">
        <v>309</v>
      </c>
      <c r="E150" s="120" t="s">
        <v>474</v>
      </c>
      <c r="F150" s="36" t="s">
        <v>510</v>
      </c>
    </row>
    <row r="151" spans="1:6" x14ac:dyDescent="0.2">
      <c r="B151" s="36" t="str">
        <f t="shared" si="5"/>
        <v>Singoli uffici  o uffici collettivi</v>
      </c>
      <c r="C151" s="38" t="s">
        <v>90</v>
      </c>
      <c r="D151" s="38" t="s">
        <v>308</v>
      </c>
      <c r="E151" s="119" t="s">
        <v>468</v>
      </c>
      <c r="F151" s="36" t="s">
        <v>460</v>
      </c>
    </row>
    <row r="152" spans="1:6" x14ac:dyDescent="0.2">
      <c r="B152" s="36" t="str">
        <f t="shared" si="5"/>
        <v>Commercio specializzato</v>
      </c>
      <c r="C152" s="38" t="s">
        <v>96</v>
      </c>
      <c r="D152" s="89" t="s">
        <v>326</v>
      </c>
      <c r="E152" s="121" t="s">
        <v>495</v>
      </c>
      <c r="F152" s="36" t="s">
        <v>661</v>
      </c>
    </row>
    <row r="153" spans="1:6" x14ac:dyDescent="0.2">
      <c r="B153" s="36" t="str">
        <f t="shared" si="5"/>
        <v>Sala Fitness</v>
      </c>
      <c r="C153" s="21" t="s">
        <v>13</v>
      </c>
      <c r="D153" s="21" t="s">
        <v>314</v>
      </c>
      <c r="E153" s="121" t="s">
        <v>494</v>
      </c>
      <c r="F153" s="36" t="s">
        <v>511</v>
      </c>
    </row>
    <row r="154" spans="1:6" x14ac:dyDescent="0.2">
      <c r="B154" s="36" t="str">
        <f t="shared" si="5"/>
        <v>Open space</v>
      </c>
      <c r="C154" s="38" t="s">
        <v>8</v>
      </c>
      <c r="D154" s="38" t="s">
        <v>315</v>
      </c>
      <c r="E154" s="119" t="s">
        <v>469</v>
      </c>
      <c r="F154" s="36" t="s">
        <v>512</v>
      </c>
    </row>
    <row r="155" spans="1:6" x14ac:dyDescent="0.2">
      <c r="B155" s="36" t="str">
        <f t="shared" si="5"/>
        <v>Auditorio</v>
      </c>
      <c r="C155" s="38" t="s">
        <v>0</v>
      </c>
      <c r="D155" s="38" t="s">
        <v>316</v>
      </c>
      <c r="E155" s="119" t="s">
        <v>475</v>
      </c>
      <c r="F155" s="36" t="s">
        <v>513</v>
      </c>
    </row>
    <row r="156" spans="1:6" x14ac:dyDescent="0.2">
      <c r="B156" s="36" t="str">
        <f t="shared" si="5"/>
        <v>Ricezione hotel/Lobby</v>
      </c>
      <c r="C156" s="37" t="s">
        <v>15</v>
      </c>
      <c r="D156" s="37" t="s">
        <v>307</v>
      </c>
      <c r="E156" s="122" t="s">
        <v>466</v>
      </c>
      <c r="F156" s="36" t="s">
        <v>514</v>
      </c>
    </row>
    <row r="157" spans="1:6" x14ac:dyDescent="0.2">
      <c r="B157" s="36" t="str">
        <f t="shared" si="5"/>
        <v>Camera d'hotel</v>
      </c>
      <c r="C157" s="37" t="s">
        <v>32</v>
      </c>
      <c r="D157" s="37" t="s">
        <v>301</v>
      </c>
      <c r="E157" s="122" t="s">
        <v>467</v>
      </c>
      <c r="F157" s="36" t="s">
        <v>515</v>
      </c>
    </row>
    <row r="158" spans="1:6" x14ac:dyDescent="0.2">
      <c r="B158" s="36" t="str">
        <f t="shared" si="5"/>
        <v>Cucina ristorante self-service</v>
      </c>
      <c r="C158" s="24" t="s">
        <v>30</v>
      </c>
      <c r="D158" s="38" t="s">
        <v>302</v>
      </c>
      <c r="E158" s="119" t="s">
        <v>483</v>
      </c>
      <c r="F158" s="36" t="s">
        <v>516</v>
      </c>
    </row>
    <row r="159" spans="1:6" x14ac:dyDescent="0.2">
      <c r="B159" s="36" t="str">
        <f t="shared" si="5"/>
        <v>Cucina ristorante</v>
      </c>
      <c r="C159" s="24" t="s">
        <v>29</v>
      </c>
      <c r="D159" s="38" t="s">
        <v>303</v>
      </c>
      <c r="E159" s="119" t="s">
        <v>482</v>
      </c>
      <c r="F159" s="36" t="s">
        <v>517</v>
      </c>
    </row>
    <row r="160" spans="1:6" x14ac:dyDescent="0.2">
      <c r="B160" s="36" t="str">
        <f t="shared" si="5"/>
        <v>Cucina</v>
      </c>
      <c r="C160" s="27" t="s">
        <v>100</v>
      </c>
      <c r="D160" s="89" t="s">
        <v>330</v>
      </c>
      <c r="E160" s="121" t="s">
        <v>496</v>
      </c>
      <c r="F160" s="36" t="s">
        <v>518</v>
      </c>
    </row>
    <row r="161" spans="2:6" x14ac:dyDescent="0.2">
      <c r="B161" s="36" t="str">
        <f t="shared" si="5"/>
        <v>Laboratorio</v>
      </c>
      <c r="C161" s="27" t="s">
        <v>98</v>
      </c>
      <c r="D161" s="89" t="s">
        <v>329</v>
      </c>
      <c r="E161" s="121" t="s">
        <v>492</v>
      </c>
      <c r="F161" s="36" t="s">
        <v>519</v>
      </c>
    </row>
    <row r="162" spans="2:6" x14ac:dyDescent="0.2">
      <c r="B162" s="36" t="str">
        <f t="shared" si="5"/>
        <v>Commercio alimentari</v>
      </c>
      <c r="C162" s="38" t="s">
        <v>95</v>
      </c>
      <c r="D162" s="89" t="s">
        <v>325</v>
      </c>
      <c r="E162" s="121" t="s">
        <v>477</v>
      </c>
      <c r="F162" s="36" t="s">
        <v>520</v>
      </c>
    </row>
    <row r="163" spans="2:6" x14ac:dyDescent="0.2">
      <c r="B163" s="36" t="str">
        <f t="shared" si="5"/>
        <v>Aula docenti</v>
      </c>
      <c r="C163" s="38" t="s">
        <v>92</v>
      </c>
      <c r="D163" s="21" t="s">
        <v>323</v>
      </c>
      <c r="E163" s="120" t="s">
        <v>472</v>
      </c>
      <c r="F163" s="36" t="s">
        <v>521</v>
      </c>
    </row>
    <row r="164" spans="2:6" x14ac:dyDescent="0.2">
      <c r="B164" s="36" t="str">
        <f t="shared" si="5"/>
        <v>Sala multiuso</v>
      </c>
      <c r="C164" s="24" t="s">
        <v>17</v>
      </c>
      <c r="D164" s="89" t="s">
        <v>327</v>
      </c>
      <c r="E164" s="119" t="s">
        <v>485</v>
      </c>
      <c r="F164" s="36" t="s">
        <v>662</v>
      </c>
    </row>
    <row r="165" spans="2:6" x14ac:dyDescent="0.2">
      <c r="B165" s="36" t="str">
        <f t="shared" si="5"/>
        <v>Produzione (di precisione)</v>
      </c>
      <c r="C165" s="21" t="s">
        <v>21</v>
      </c>
      <c r="D165" s="21" t="s">
        <v>317</v>
      </c>
      <c r="E165" s="120" t="s">
        <v>491</v>
      </c>
      <c r="F165" s="36" t="s">
        <v>522</v>
      </c>
    </row>
    <row r="166" spans="2:6" x14ac:dyDescent="0.2">
      <c r="B166" s="36" t="str">
        <f t="shared" si="5"/>
        <v>Produzione (lavori pesanti)</v>
      </c>
      <c r="C166" s="21" t="s">
        <v>20</v>
      </c>
      <c r="D166" s="21" t="s">
        <v>318</v>
      </c>
      <c r="E166" s="120" t="s">
        <v>490</v>
      </c>
      <c r="F166" s="36" t="s">
        <v>523</v>
      </c>
    </row>
    <row r="167" spans="2:6" x14ac:dyDescent="0.2">
      <c r="B167" s="36" t="str">
        <f t="shared" si="5"/>
        <v>Ristorante</v>
      </c>
      <c r="C167" s="21" t="s">
        <v>11</v>
      </c>
      <c r="D167" s="21" t="s">
        <v>11</v>
      </c>
      <c r="E167" s="121" t="s">
        <v>479</v>
      </c>
      <c r="F167" s="36" t="s">
        <v>11</v>
      </c>
    </row>
    <row r="168" spans="2:6" x14ac:dyDescent="0.2">
      <c r="B168" s="36" t="str">
        <f t="shared" si="5"/>
        <v>Sportello/Accettazione</v>
      </c>
      <c r="C168" s="38" t="s">
        <v>91</v>
      </c>
      <c r="D168" s="38" t="s">
        <v>319</v>
      </c>
      <c r="E168" s="119" t="s">
        <v>471</v>
      </c>
      <c r="F168" s="36" t="s">
        <v>663</v>
      </c>
    </row>
    <row r="169" spans="2:6" x14ac:dyDescent="0.2">
      <c r="B169" s="36" t="str">
        <f t="shared" si="5"/>
        <v>Aule speciali</v>
      </c>
      <c r="C169" s="38" t="s">
        <v>94</v>
      </c>
      <c r="D169" s="38" t="s">
        <v>320</v>
      </c>
      <c r="E169" s="119" t="s">
        <v>476</v>
      </c>
      <c r="F169" s="36" t="s">
        <v>664</v>
      </c>
    </row>
    <row r="170" spans="2:6" x14ac:dyDescent="0.2">
      <c r="B170" s="36" t="str">
        <f t="shared" si="5"/>
        <v>Aule</v>
      </c>
      <c r="C170" s="38" t="s">
        <v>10</v>
      </c>
      <c r="D170" s="38" t="s">
        <v>310</v>
      </c>
      <c r="E170" s="119" t="s">
        <v>473</v>
      </c>
      <c r="F170" s="36" t="s">
        <v>524</v>
      </c>
    </row>
    <row r="171" spans="2:6" x14ac:dyDescent="0.2">
      <c r="B171" s="36" t="str">
        <f t="shared" si="5"/>
        <v>Piscina</v>
      </c>
      <c r="C171" s="21" t="s">
        <v>14</v>
      </c>
      <c r="D171" s="21" t="s">
        <v>311</v>
      </c>
      <c r="E171" s="121" t="s">
        <v>480</v>
      </c>
      <c r="F171" s="36" t="s">
        <v>665</v>
      </c>
    </row>
    <row r="172" spans="2:6" x14ac:dyDescent="0.2">
      <c r="B172" s="36" t="str">
        <f t="shared" si="5"/>
        <v>Ristorante self-service</v>
      </c>
      <c r="C172" s="21" t="s">
        <v>12</v>
      </c>
      <c r="D172" s="21" t="s">
        <v>304</v>
      </c>
      <c r="E172" s="120" t="s">
        <v>481</v>
      </c>
      <c r="F172" s="36" t="s">
        <v>525</v>
      </c>
    </row>
    <row r="173" spans="2:6" x14ac:dyDescent="0.2">
      <c r="B173" s="36" t="str">
        <f t="shared" si="5"/>
        <v>Sala riunioni</v>
      </c>
      <c r="C173" s="38" t="s">
        <v>9</v>
      </c>
      <c r="D173" s="38" t="s">
        <v>321</v>
      </c>
      <c r="E173" s="119" t="s">
        <v>470</v>
      </c>
      <c r="F173" s="36" t="s">
        <v>526</v>
      </c>
    </row>
    <row r="174" spans="2:6" x14ac:dyDescent="0.2">
      <c r="B174" s="36" t="str">
        <f t="shared" si="5"/>
        <v>Sala infermieri</v>
      </c>
      <c r="C174" s="21" t="s">
        <v>19</v>
      </c>
      <c r="D174" s="21" t="s">
        <v>322</v>
      </c>
      <c r="E174" s="120" t="s">
        <v>488</v>
      </c>
      <c r="F174" s="36" t="s">
        <v>666</v>
      </c>
    </row>
    <row r="175" spans="2:6" x14ac:dyDescent="0.2">
      <c r="B175" s="36" t="str">
        <f t="shared" si="5"/>
        <v>Palestra</v>
      </c>
      <c r="C175" s="38" t="s">
        <v>99</v>
      </c>
      <c r="D175" s="38" t="s">
        <v>324</v>
      </c>
      <c r="E175" s="121" t="s">
        <v>493</v>
      </c>
      <c r="F175" s="36" t="s">
        <v>667</v>
      </c>
    </row>
    <row r="176" spans="2:6" x14ac:dyDescent="0.2">
      <c r="B176" s="36" t="str">
        <f t="shared" si="5"/>
        <v>Commercio mobili, fai da te e giardino</v>
      </c>
      <c r="C176" s="38" t="s">
        <v>97</v>
      </c>
      <c r="D176" s="89" t="s">
        <v>328</v>
      </c>
      <c r="E176" s="119" t="s">
        <v>478</v>
      </c>
      <c r="F176" s="36" t="s">
        <v>668</v>
      </c>
    </row>
    <row r="177" spans="1:10" x14ac:dyDescent="0.2">
      <c r="B177" s="36" t="str">
        <f t="shared" si="5"/>
        <v>Sala per spettacoli</v>
      </c>
      <c r="C177" s="24" t="s">
        <v>31</v>
      </c>
      <c r="D177" s="89" t="s">
        <v>331</v>
      </c>
      <c r="E177" s="119" t="s">
        <v>484</v>
      </c>
      <c r="F177" s="36" t="s">
        <v>669</v>
      </c>
    </row>
    <row r="178" spans="1:10" x14ac:dyDescent="0.2">
      <c r="B178" s="36" t="str">
        <f t="shared" si="5"/>
        <v>Soggiorno, camera</v>
      </c>
      <c r="C178" s="37" t="s">
        <v>104</v>
      </c>
      <c r="D178" s="37" t="s">
        <v>300</v>
      </c>
      <c r="E178" s="121" t="s">
        <v>465</v>
      </c>
      <c r="F178" s="36" t="s">
        <v>670</v>
      </c>
    </row>
    <row r="180" spans="1:10" x14ac:dyDescent="0.2">
      <c r="A180" s="36" t="s">
        <v>118</v>
      </c>
      <c r="B180" s="36" t="str">
        <f>INDEX($C180:$F180,1,MATCH(Sprachwahl,ListSprache,0))</f>
        <v>chiaro</v>
      </c>
      <c r="C180" s="27" t="s">
        <v>119</v>
      </c>
      <c r="D180" s="36" t="s">
        <v>332</v>
      </c>
      <c r="E180" s="36" t="s">
        <v>497</v>
      </c>
      <c r="F180" s="36" t="s">
        <v>527</v>
      </c>
    </row>
    <row r="181" spans="1:10" x14ac:dyDescent="0.2">
      <c r="B181" s="36" t="str">
        <f>INDEX($C181:$F181,1,MATCH(Sprachwahl,ListSprache,0))</f>
        <v>normale</v>
      </c>
      <c r="C181" s="27" t="s">
        <v>121</v>
      </c>
      <c r="D181" s="36" t="s">
        <v>22</v>
      </c>
      <c r="E181" s="36" t="s">
        <v>498</v>
      </c>
      <c r="F181" s="36" t="s">
        <v>22</v>
      </c>
    </row>
    <row r="182" spans="1:10" x14ac:dyDescent="0.2">
      <c r="B182" s="36" t="str">
        <f>INDEX($C182:$F182,1,MATCH(Sprachwahl,ListSprache,0))</f>
        <v>scuro</v>
      </c>
      <c r="C182" s="27" t="s">
        <v>120</v>
      </c>
      <c r="D182" s="36" t="s">
        <v>333</v>
      </c>
      <c r="E182" s="36" t="s">
        <v>499</v>
      </c>
      <c r="F182" s="36" t="s">
        <v>528</v>
      </c>
    </row>
    <row r="184" spans="1:10" x14ac:dyDescent="0.2">
      <c r="A184" s="36" t="s">
        <v>74</v>
      </c>
      <c r="B184" s="36" t="str">
        <f>INDEX($C184:$F184,1,MATCH(Sprachwahl,ListSprache,0))</f>
        <v>Lamelle chiare con sistema di riflessione</v>
      </c>
      <c r="C184" s="27" t="s">
        <v>105</v>
      </c>
      <c r="D184" s="36" t="s">
        <v>336</v>
      </c>
      <c r="E184" s="39" t="s">
        <v>548</v>
      </c>
      <c r="F184" s="36" t="s">
        <v>543</v>
      </c>
      <c r="J184" s="39"/>
    </row>
    <row r="185" spans="1:10" x14ac:dyDescent="0.2">
      <c r="B185" s="36" t="str">
        <f>INDEX($C185:$F185,1,MATCH(Sprachwahl,ListSprache,0))</f>
        <v>Lamelle chiare senza sistema di riflessione</v>
      </c>
      <c r="C185" s="27" t="s">
        <v>106</v>
      </c>
      <c r="D185" s="36" t="s">
        <v>337</v>
      </c>
      <c r="E185" s="39" t="s">
        <v>549</v>
      </c>
      <c r="F185" s="36" t="s">
        <v>544</v>
      </c>
      <c r="J185" s="39"/>
    </row>
    <row r="186" spans="1:10" x14ac:dyDescent="0.2">
      <c r="B186" s="36" t="str">
        <f>INDEX($C186:$F186,1,MATCH(Sprachwahl,ListSprache,0))</f>
        <v>Lamelle media chiare o tenda traslucida</v>
      </c>
      <c r="C186" s="27" t="s">
        <v>107</v>
      </c>
      <c r="D186" s="36" t="s">
        <v>338</v>
      </c>
      <c r="E186" s="39" t="s">
        <v>730</v>
      </c>
      <c r="F186" s="36" t="s">
        <v>545</v>
      </c>
      <c r="J186" s="39"/>
    </row>
    <row r="187" spans="1:10" x14ac:dyDescent="0.2">
      <c r="B187" s="36" t="str">
        <f>INDEX($C187:$F187,1,MATCH(Sprachwahl,ListSprache,0))</f>
        <v>Lamelle scure o tenda poco traslucida</v>
      </c>
      <c r="C187" s="27" t="s">
        <v>153</v>
      </c>
      <c r="D187" s="36" t="s">
        <v>339</v>
      </c>
      <c r="E187" s="39" t="s">
        <v>731</v>
      </c>
      <c r="F187" s="36" t="s">
        <v>546</v>
      </c>
      <c r="J187" s="39"/>
    </row>
    <row r="188" spans="1:10" x14ac:dyDescent="0.2">
      <c r="B188" s="36" t="str">
        <f>INDEX($C188:$F188,1,MATCH(Sprachwahl,ListSprache,0))</f>
        <v>tenda non traslucida</v>
      </c>
      <c r="C188" s="27" t="s">
        <v>108</v>
      </c>
      <c r="D188" s="36" t="s">
        <v>340</v>
      </c>
      <c r="E188" s="39" t="s">
        <v>732</v>
      </c>
      <c r="F188" s="36" t="s">
        <v>547</v>
      </c>
      <c r="J188" s="39"/>
    </row>
    <row r="189" spans="1:10" x14ac:dyDescent="0.2">
      <c r="E189" s="39"/>
      <c r="J189" s="39"/>
    </row>
    <row r="190" spans="1:10" x14ac:dyDescent="0.2">
      <c r="A190" s="36" t="s">
        <v>109</v>
      </c>
      <c r="B190" s="36" t="str">
        <f>INDEX($C190:$F190,1,MATCH(Sprachwahl,ListSprache,0))</f>
        <v>Motorizzato, automatico con guida per le lamelle</v>
      </c>
      <c r="C190" s="27" t="s">
        <v>110</v>
      </c>
      <c r="D190" s="36" t="s">
        <v>341</v>
      </c>
      <c r="E190" s="39" t="s">
        <v>733</v>
      </c>
      <c r="F190" s="36" t="s">
        <v>539</v>
      </c>
      <c r="J190" s="39"/>
    </row>
    <row r="191" spans="1:10" x14ac:dyDescent="0.2">
      <c r="B191" s="36" t="str">
        <f>INDEX($C191:$F191,1,MATCH(Sprachwahl,ListSprache,0))</f>
        <v>Motorizzato, automatico, tenendo conto degli ombrggiamenti</v>
      </c>
      <c r="C191" s="27" t="s">
        <v>113</v>
      </c>
      <c r="D191" s="36" t="s">
        <v>342</v>
      </c>
      <c r="E191" s="39" t="s">
        <v>734</v>
      </c>
      <c r="F191" s="36" t="s">
        <v>538</v>
      </c>
      <c r="J191" s="39"/>
    </row>
    <row r="192" spans="1:10" x14ac:dyDescent="0.2">
      <c r="B192" s="36" t="str">
        <f>INDEX($C192:$F192,1,MATCH(Sprachwahl,ListSprache,0))</f>
        <v>Motorizzato, automatico</v>
      </c>
      <c r="C192" s="27" t="s">
        <v>111</v>
      </c>
      <c r="D192" s="36" t="s">
        <v>343</v>
      </c>
      <c r="E192" s="39" t="s">
        <v>550</v>
      </c>
      <c r="F192" s="36" t="s">
        <v>537</v>
      </c>
      <c r="J192" s="39"/>
    </row>
    <row r="193" spans="1:10" x14ac:dyDescent="0.2">
      <c r="B193" s="36" t="str">
        <f>INDEX($C193:$F193,1,MATCH(Sprachwahl,ListSprache,0))</f>
        <v>Motorizzato,  manuale</v>
      </c>
      <c r="C193" s="27" t="s">
        <v>114</v>
      </c>
      <c r="D193" s="36" t="s">
        <v>344</v>
      </c>
      <c r="E193" s="39" t="s">
        <v>735</v>
      </c>
      <c r="F193" s="36" t="s">
        <v>536</v>
      </c>
      <c r="J193" s="39"/>
    </row>
    <row r="194" spans="1:10" x14ac:dyDescent="0.2">
      <c r="B194" s="36" t="str">
        <f>INDEX($C194:$F194,1,MATCH(Sprachwahl,ListSprache,0))</f>
        <v>Manuale</v>
      </c>
      <c r="C194" s="27" t="s">
        <v>112</v>
      </c>
      <c r="D194" s="36" t="s">
        <v>345</v>
      </c>
      <c r="E194" s="39" t="s">
        <v>507</v>
      </c>
      <c r="F194" s="36" t="s">
        <v>529</v>
      </c>
      <c r="J194" s="39"/>
    </row>
    <row r="195" spans="1:10" x14ac:dyDescent="0.2">
      <c r="E195" s="39"/>
      <c r="J195" s="39"/>
    </row>
    <row r="196" spans="1:10" x14ac:dyDescent="0.2">
      <c r="A196" s="36" t="s">
        <v>84</v>
      </c>
      <c r="B196" s="36" t="str">
        <f>INDEX($C196:$F196,1,MATCH(Sprachwahl,ListSprache,0))</f>
        <v>Terreno aperto, o poco ombraggiamento</v>
      </c>
      <c r="C196" s="27" t="s">
        <v>85</v>
      </c>
      <c r="D196" s="36" t="s">
        <v>346</v>
      </c>
      <c r="E196" s="39" t="s">
        <v>736</v>
      </c>
      <c r="F196" s="36" t="s">
        <v>542</v>
      </c>
      <c r="J196" s="39"/>
    </row>
    <row r="197" spans="1:10" x14ac:dyDescent="0.2">
      <c r="B197" s="36" t="str">
        <f>INDEX($C197:$F197,1,MATCH(Sprachwahl,ListSprache,0))</f>
        <v>Ombraggiamento medio, angolo d'ombraggiamento tra i 15° e i 35°</v>
      </c>
      <c r="C197" s="27" t="s">
        <v>86</v>
      </c>
      <c r="D197" s="36" t="s">
        <v>347</v>
      </c>
      <c r="E197" s="39" t="s">
        <v>737</v>
      </c>
      <c r="F197" s="36" t="s">
        <v>541</v>
      </c>
      <c r="J197" s="39"/>
    </row>
    <row r="198" spans="1:10" x14ac:dyDescent="0.2">
      <c r="B198" s="36" t="str">
        <f>INDEX($C198:$F198,1,MATCH(Sprachwahl,ListSprache,0))</f>
        <v>Situato in città, ombraggiamento importante</v>
      </c>
      <c r="C198" s="27" t="s">
        <v>87</v>
      </c>
      <c r="D198" s="36" t="s">
        <v>348</v>
      </c>
      <c r="E198" s="39" t="s">
        <v>551</v>
      </c>
      <c r="F198" s="36" t="s">
        <v>540</v>
      </c>
      <c r="J198" s="39"/>
    </row>
    <row r="199" spans="1:10" x14ac:dyDescent="0.2">
      <c r="J199" s="39"/>
    </row>
    <row r="200" spans="1:10" x14ac:dyDescent="0.2">
      <c r="A200" s="36" t="s">
        <v>904</v>
      </c>
      <c r="B200" s="36" t="str">
        <f>INDEX($C200:$F200,1,MATCH(Sprachwahl,ListSprache,0))</f>
        <v>Solo paesaggio</v>
      </c>
      <c r="C200" s="27" t="s">
        <v>908</v>
      </c>
      <c r="D200" s="36" t="s">
        <v>923</v>
      </c>
      <c r="E200" s="36" t="s">
        <v>924</v>
      </c>
      <c r="F200" s="36" t="s">
        <v>918</v>
      </c>
      <c r="J200" s="39"/>
    </row>
    <row r="201" spans="1:10" x14ac:dyDescent="0.2">
      <c r="B201" s="36" t="str">
        <f>INDEX($C201:$F201,1,MATCH(Sprachwahl,ListSprache,0))</f>
        <v>Paesaggio e terra</v>
      </c>
      <c r="C201" s="27" t="s">
        <v>905</v>
      </c>
      <c r="D201" s="36" t="s">
        <v>931</v>
      </c>
      <c r="E201" s="36" t="s">
        <v>927</v>
      </c>
      <c r="F201" s="36" t="s">
        <v>935</v>
      </c>
      <c r="J201" s="39"/>
    </row>
    <row r="202" spans="1:10" x14ac:dyDescent="0.2">
      <c r="B202" s="36" t="str">
        <f>INDEX($C202:$F202,1,MATCH(Sprachwahl,ListSprache,0))</f>
        <v>Paesaggio e cielo</v>
      </c>
      <c r="C202" s="27" t="s">
        <v>906</v>
      </c>
      <c r="D202" s="36" t="s">
        <v>921</v>
      </c>
      <c r="E202" s="36" t="s">
        <v>925</v>
      </c>
      <c r="F202" s="36" t="s">
        <v>919</v>
      </c>
      <c r="J202" s="39"/>
    </row>
    <row r="203" spans="1:10" x14ac:dyDescent="0.2">
      <c r="B203" s="36" t="str">
        <f>INDEX($C203:$F203,1,MATCH(Sprachwahl,ListSprache,0))</f>
        <v>Paesaggio, terra e cielo</v>
      </c>
      <c r="C203" s="27" t="s">
        <v>907</v>
      </c>
      <c r="D203" s="36" t="s">
        <v>932</v>
      </c>
      <c r="E203" s="36" t="s">
        <v>928</v>
      </c>
      <c r="F203" s="36" t="s">
        <v>936</v>
      </c>
      <c r="J203" s="39"/>
    </row>
    <row r="204" spans="1:10" x14ac:dyDescent="0.2">
      <c r="B204" s="36" t="str">
        <f>INDEX($C204:$F204,1,MATCH(Sprachwahl,ListSprache,0))</f>
        <v>Solo terra</v>
      </c>
      <c r="C204" s="27" t="s">
        <v>909</v>
      </c>
      <c r="D204" s="36" t="s">
        <v>933</v>
      </c>
      <c r="E204" s="36" t="s">
        <v>929</v>
      </c>
      <c r="F204" s="36" t="s">
        <v>937</v>
      </c>
      <c r="J204" s="39"/>
    </row>
    <row r="205" spans="1:10" x14ac:dyDescent="0.2">
      <c r="B205" s="36" t="str">
        <f>INDEX($C205:$F205,1,MATCH(Sprachwahl,ListSprache,0))</f>
        <v>Solo cielo</v>
      </c>
      <c r="C205" s="27" t="s">
        <v>910</v>
      </c>
      <c r="D205" s="36" t="s">
        <v>922</v>
      </c>
      <c r="E205" s="36" t="s">
        <v>926</v>
      </c>
      <c r="F205" s="36" t="s">
        <v>920</v>
      </c>
      <c r="J205" s="39"/>
    </row>
    <row r="206" spans="1:10" x14ac:dyDescent="0.2">
      <c r="B206" s="36" t="str">
        <f>INDEX($C206:$F206,1,MATCH(Sprachwahl,ListSprache,0))</f>
        <v>terra e cielo</v>
      </c>
      <c r="C206" s="27" t="s">
        <v>911</v>
      </c>
      <c r="D206" s="36" t="s">
        <v>934</v>
      </c>
      <c r="E206" s="36" t="s">
        <v>930</v>
      </c>
      <c r="F206" s="36" t="s">
        <v>938</v>
      </c>
      <c r="J206" s="39"/>
    </row>
    <row r="207" spans="1:10" x14ac:dyDescent="0.2">
      <c r="J207" s="39"/>
    </row>
    <row r="208" spans="1:10" x14ac:dyDescent="0.2">
      <c r="A208" s="36" t="s">
        <v>967</v>
      </c>
      <c r="B208" s="36" t="str">
        <f>INDEX($C208:$F208,1,MATCH(Sprachwahl,ListSprache,0))</f>
        <v>Alto</v>
      </c>
      <c r="C208" s="36" t="s">
        <v>968</v>
      </c>
      <c r="D208" s="36" t="s">
        <v>975</v>
      </c>
      <c r="E208" s="36" t="s">
        <v>973</v>
      </c>
      <c r="F208" s="36" t="s">
        <v>971</v>
      </c>
      <c r="J208" s="39"/>
    </row>
    <row r="209" spans="1:10" x14ac:dyDescent="0.2">
      <c r="B209" s="36" t="str">
        <f>INDEX($C209:$F209,1,MATCH(Sprachwahl,ListSprache,0))</f>
        <v>Media</v>
      </c>
      <c r="C209" s="36" t="s">
        <v>969</v>
      </c>
      <c r="D209" s="36" t="s">
        <v>976</v>
      </c>
      <c r="E209" s="36" t="s">
        <v>977</v>
      </c>
      <c r="F209" s="36" t="s">
        <v>972</v>
      </c>
      <c r="J209" s="39"/>
    </row>
    <row r="210" spans="1:10" x14ac:dyDescent="0.2">
      <c r="B210" s="36" t="str">
        <f>INDEX($C210:$F210,1,MATCH(Sprachwahl,ListSprache,0))</f>
        <v>Minimo</v>
      </c>
      <c r="C210" s="36" t="s">
        <v>970</v>
      </c>
      <c r="D210" s="36" t="s">
        <v>970</v>
      </c>
      <c r="E210" s="36" t="s">
        <v>974</v>
      </c>
      <c r="F210" s="36" t="s">
        <v>970</v>
      </c>
      <c r="J210" s="39"/>
    </row>
    <row r="211" spans="1:10" x14ac:dyDescent="0.2">
      <c r="B211" s="36" t="str">
        <f>INDEX($C211:$F211,1,MATCH(Sprachwahl,ListSprache,0))</f>
        <v>Insufficiente</v>
      </c>
      <c r="C211" s="36" t="s">
        <v>135</v>
      </c>
      <c r="D211" s="36" t="s">
        <v>980</v>
      </c>
      <c r="E211" s="36" t="s">
        <v>978</v>
      </c>
      <c r="F211" s="36" t="s">
        <v>979</v>
      </c>
      <c r="J211" s="39"/>
    </row>
    <row r="212" spans="1:10" x14ac:dyDescent="0.2">
      <c r="J212" s="39"/>
    </row>
    <row r="213" spans="1:10" x14ac:dyDescent="0.2">
      <c r="A213" s="36" t="s">
        <v>221</v>
      </c>
      <c r="B213" s="36" t="str">
        <f>INDEX($C213:$F213,1,MATCH(Sprachwahl,ListSprache,0))</f>
        <v>sono ampiamente soddisfatte</v>
      </c>
      <c r="C213" s="27" t="s">
        <v>164</v>
      </c>
      <c r="D213" s="36" t="s">
        <v>256</v>
      </c>
      <c r="E213" s="36" t="s">
        <v>501</v>
      </c>
      <c r="F213" s="36" t="s">
        <v>892</v>
      </c>
    </row>
    <row r="214" spans="1:10" x14ac:dyDescent="0.2">
      <c r="B214" s="36" t="str">
        <f>INDEX($C214:$F214,1,MATCH(Sprachwahl,ListSprache,0))</f>
        <v>sono soddisfatte</v>
      </c>
      <c r="C214" s="27" t="s">
        <v>165</v>
      </c>
      <c r="D214" s="36" t="s">
        <v>254</v>
      </c>
      <c r="E214" s="36" t="s">
        <v>502</v>
      </c>
      <c r="F214" s="36" t="s">
        <v>893</v>
      </c>
    </row>
    <row r="215" spans="1:10" x14ac:dyDescent="0.2">
      <c r="B215" s="36" t="str">
        <f>INDEX($C215:$F215,1,MATCH(Sprachwahl,ListSprache,0))</f>
        <v>non sono soddisfatte</v>
      </c>
      <c r="C215" s="27" t="s">
        <v>166</v>
      </c>
      <c r="D215" s="36" t="s">
        <v>255</v>
      </c>
      <c r="E215" s="36" t="s">
        <v>500</v>
      </c>
      <c r="F215" s="36" t="s">
        <v>894</v>
      </c>
    </row>
    <row r="217" spans="1:10" x14ac:dyDescent="0.2">
      <c r="A217" s="36" t="s">
        <v>233</v>
      </c>
      <c r="B217" s="36" t="str">
        <f>INDEX($C217:$F217,1,MATCH(Sprachwahl,ListSprache,0))</f>
        <v>Nuova Costruzione</v>
      </c>
      <c r="C217" s="36" t="s">
        <v>23</v>
      </c>
      <c r="D217" s="36" t="s">
        <v>334</v>
      </c>
      <c r="E217" s="36" t="s">
        <v>503</v>
      </c>
      <c r="F217" s="36" t="s">
        <v>44</v>
      </c>
    </row>
    <row r="218" spans="1:10" x14ac:dyDescent="0.2">
      <c r="B218" s="36" t="str">
        <f>INDEX($C218:$F218,1,MATCH(Sprachwahl,ListSprache,0))</f>
        <v>Ammodernamento</v>
      </c>
      <c r="C218" s="36" t="s">
        <v>40</v>
      </c>
      <c r="D218" s="36" t="s">
        <v>335</v>
      </c>
      <c r="E218" s="36" t="s">
        <v>504</v>
      </c>
      <c r="F218" s="36" t="s">
        <v>45</v>
      </c>
    </row>
    <row r="220" spans="1:10" x14ac:dyDescent="0.2">
      <c r="A220" s="36" t="s">
        <v>234</v>
      </c>
      <c r="B220" s="36" t="str">
        <f>INDEX($C220:$F220,1,MATCH(Sprachwahl,ListSprache,0))</f>
        <v>Riempire il foglio 'Questionario_ammodernamento'</v>
      </c>
      <c r="C220" s="36" t="str">
        <f>"Bitte zuerst Tabelle '"&amp;SheetQuestionaire&amp;"' ausfüllen."</f>
        <v>Bitte zuerst Tabelle 'Questionario_ammodernamento' ausfüllen.</v>
      </c>
      <c r="D220" s="36" t="str">
        <f>"Veuillez remplir en premier la feuille '"&amp;SheetQuestionaire&amp;"'"</f>
        <v>Veuillez remplir en premier la feuille 'Questionario_ammodernamento'</v>
      </c>
      <c r="E220" s="39" t="str">
        <f>"Riempire il foglio '"&amp;SheetQuestionaire&amp;"'"</f>
        <v>Riempire il foglio 'Questionario_ammodernamento'</v>
      </c>
      <c r="F220" s="36" t="str">
        <f>"Please fill out the sheet '"&amp;SheetQuestionaire&amp;"' first"</f>
        <v>Please fill out the sheet 'Questionario_ammodernamento' first</v>
      </c>
    </row>
    <row r="221" spans="1:10" x14ac:dyDescent="0.2">
      <c r="B221" s="36" t="str">
        <f>INDEX($C221:$F221,1,MATCH(Sprachwahl,ListSprache,0))</f>
        <v>Riempire le foglie 'Finestre', 'Illuminazione_naturale' e 'Prospettive'</v>
      </c>
      <c r="C221" s="36" t="str">
        <f>"Bitte direkt Tabellenblätter '"&amp;SheetWindow&amp;"', '"&amp;SheetDaylight&amp;"' und '"&amp;SheetViews&amp;"' ausfüllen"</f>
        <v>Bitte direkt Tabellenblätter 'Finestre', 'Illuminazione_naturale' und 'Prospettive' ausfüllen</v>
      </c>
      <c r="D221" s="36" t="str">
        <f>"Veuillez remplir directement les feuilles '"&amp;SheetWindow&amp;"', '"&amp;SheetDaylight&amp;"' et '"&amp;SheetViews&amp;"'"</f>
        <v>Veuillez remplir directement les feuilles 'Finestre', 'Illuminazione_naturale' et 'Prospettive'</v>
      </c>
      <c r="E221" s="39" t="str">
        <f>"Riempire le foglie '"&amp;SheetWindow&amp;"', '"&amp;SheetDaylight&amp;"' e '"&amp;SheetViews&amp;"'"</f>
        <v>Riempire le foglie 'Finestre', 'Illuminazione_naturale' e 'Prospettive'</v>
      </c>
      <c r="F221" s="36" t="str">
        <f>"Please fill out the sheets '"&amp;SheetWindow&amp;"', '"&amp;SheetDaylight&amp;"' and '"&amp;SheetViews&amp;"'"</f>
        <v>Please fill out the sheets 'Finestre', 'Illuminazione_naturale' and 'Prospettive'</v>
      </c>
    </row>
    <row r="223" spans="1:10" x14ac:dyDescent="0.2">
      <c r="A223" s="36" t="s">
        <v>236</v>
      </c>
      <c r="B223" s="36" t="str">
        <f>INDEX($C223:$F223,1,MATCH(Sprachwahl,ListSprache,0))</f>
        <v>Si</v>
      </c>
      <c r="C223" s="36" t="s">
        <v>55</v>
      </c>
      <c r="D223" s="36" t="s">
        <v>358</v>
      </c>
      <c r="E223" s="36" t="s">
        <v>505</v>
      </c>
      <c r="F223" s="36" t="s">
        <v>535</v>
      </c>
    </row>
    <row r="224" spans="1:10" x14ac:dyDescent="0.2">
      <c r="B224" s="36" t="str">
        <f>INDEX($C224:$F224,1,MATCH(Sprachwahl,ListSprache,0))</f>
        <v>No</v>
      </c>
      <c r="C224" s="36" t="s">
        <v>54</v>
      </c>
      <c r="D224" s="36" t="s">
        <v>357</v>
      </c>
      <c r="E224" s="36" t="s">
        <v>506</v>
      </c>
      <c r="F224" s="36" t="s">
        <v>506</v>
      </c>
    </row>
    <row r="226" spans="1:7" x14ac:dyDescent="0.2">
      <c r="A226" s="36" t="s">
        <v>530</v>
      </c>
      <c r="B226" s="36" t="str">
        <f>INDEX($C226:$F226,1,MATCH(Sprachwahl,ListSprache,0))</f>
        <v>Riassunto</v>
      </c>
      <c r="C226" s="36" t="s">
        <v>531</v>
      </c>
      <c r="D226" s="36" t="s">
        <v>533</v>
      </c>
      <c r="E226" s="36" t="s">
        <v>369</v>
      </c>
      <c r="F226" s="36" t="s">
        <v>394</v>
      </c>
    </row>
    <row r="227" spans="1:7" x14ac:dyDescent="0.2">
      <c r="B227" s="36" t="str">
        <f>INDEX($C227:$F227,1,MATCH(Sprachwahl,ListSprache,0))</f>
        <v>Finestre</v>
      </c>
      <c r="C227" s="36" t="s">
        <v>66</v>
      </c>
      <c r="D227" s="36" t="s">
        <v>267</v>
      </c>
      <c r="E227" s="36" t="s">
        <v>378</v>
      </c>
      <c r="F227" s="36" t="s">
        <v>426</v>
      </c>
    </row>
    <row r="228" spans="1:7" x14ac:dyDescent="0.2">
      <c r="B228" s="36" t="str">
        <f>INDEX($C228:$F228,1,MATCH(Sprachwahl,ListSprache,0))</f>
        <v>Illuminazione_naturale</v>
      </c>
      <c r="C228" s="36" t="s">
        <v>532</v>
      </c>
      <c r="D228" s="36" t="s">
        <v>794</v>
      </c>
      <c r="E228" s="36" t="s">
        <v>793</v>
      </c>
      <c r="F228" s="36" t="s">
        <v>534</v>
      </c>
    </row>
    <row r="229" spans="1:7" x14ac:dyDescent="0.2">
      <c r="B229" s="36" t="str">
        <f>INDEX($C229:$F229,1,MATCH(Sprachwahl,ListSprache,0))</f>
        <v>Prospettive</v>
      </c>
      <c r="C229" s="36" t="s">
        <v>1017</v>
      </c>
      <c r="D229" s="36" t="s">
        <v>1019</v>
      </c>
      <c r="E229" s="36" t="s">
        <v>1020</v>
      </c>
      <c r="F229" s="36" t="s">
        <v>1018</v>
      </c>
    </row>
    <row r="230" spans="1:7" x14ac:dyDescent="0.2">
      <c r="B230" s="36" t="str">
        <f>INDEX($C230:$F230,1,MATCH(Sprachwahl,ListSprache,0))</f>
        <v>Questionario_ammodernamento</v>
      </c>
      <c r="C230" s="36" t="s">
        <v>895</v>
      </c>
      <c r="D230" s="36" t="s">
        <v>896</v>
      </c>
      <c r="E230" s="36" t="s">
        <v>897</v>
      </c>
      <c r="F230" s="36" t="s">
        <v>898</v>
      </c>
    </row>
    <row r="233" spans="1:7" x14ac:dyDescent="0.2">
      <c r="A233" s="55" t="s">
        <v>553</v>
      </c>
      <c r="B233" s="55"/>
      <c r="C233" s="55"/>
      <c r="D233" s="55"/>
      <c r="E233" s="55"/>
      <c r="F233" s="55"/>
      <c r="G233" s="55"/>
    </row>
    <row r="234" spans="1:7" x14ac:dyDescent="0.2">
      <c r="A234" s="55" t="s">
        <v>600</v>
      </c>
      <c r="B234" s="55" t="s">
        <v>601</v>
      </c>
      <c r="C234" s="55" t="s">
        <v>170</v>
      </c>
      <c r="D234" s="55" t="str">
        <f>C$4</f>
        <v>Deutsch</v>
      </c>
      <c r="E234" s="55" t="str">
        <f>D$4</f>
        <v>Francais</v>
      </c>
      <c r="F234" s="55" t="str">
        <f>E$4</f>
        <v>Italiano</v>
      </c>
      <c r="G234" s="55" t="str">
        <f>F$4</f>
        <v>English</v>
      </c>
    </row>
    <row r="235" spans="1:7" x14ac:dyDescent="0.2">
      <c r="A235" s="233">
        <v>2</v>
      </c>
      <c r="B235" s="36" t="s">
        <v>626</v>
      </c>
      <c r="C235" s="36" t="str">
        <f t="shared" ref="C235:C266" si="6">INDEX($D235:$G235,1,MATCH(Sprachwahl,ListSprache,0))</f>
        <v>Abbreviazioni</v>
      </c>
      <c r="D235" s="36" t="s">
        <v>75</v>
      </c>
      <c r="E235" s="36" t="s">
        <v>671</v>
      </c>
      <c r="F235" s="36" t="s">
        <v>675</v>
      </c>
      <c r="G235" s="36" t="s">
        <v>401</v>
      </c>
    </row>
    <row r="236" spans="1:7" x14ac:dyDescent="0.2">
      <c r="A236" s="233"/>
      <c r="C236" s="36" t="str">
        <f t="shared" si="6"/>
        <v>Immettere un nome breve (max. 4 caratteri)</v>
      </c>
      <c r="D236" s="36" t="s">
        <v>632</v>
      </c>
      <c r="E236" s="36" t="s">
        <v>798</v>
      </c>
      <c r="F236" s="39" t="s">
        <v>676</v>
      </c>
      <c r="G236" s="36" t="s">
        <v>890</v>
      </c>
    </row>
    <row r="237" spans="1:7" x14ac:dyDescent="0.2">
      <c r="A237" s="233"/>
      <c r="C237" s="36" t="str">
        <f t="shared" si="6"/>
        <v>Errore</v>
      </c>
      <c r="D237" s="36" t="s">
        <v>616</v>
      </c>
      <c r="E237" s="36" t="s">
        <v>799</v>
      </c>
      <c r="F237" s="39" t="s">
        <v>677</v>
      </c>
      <c r="G237" s="36" t="s">
        <v>767</v>
      </c>
    </row>
    <row r="238" spans="1:7" x14ac:dyDescent="0.2">
      <c r="A238" s="233"/>
      <c r="C238" s="36" t="str">
        <f t="shared" si="6"/>
        <v>È possibile immettere solo un massimo di 4 caratteri.</v>
      </c>
      <c r="D238" s="36" t="s">
        <v>645</v>
      </c>
      <c r="E238" s="36" t="s">
        <v>800</v>
      </c>
      <c r="F238" s="39" t="s">
        <v>678</v>
      </c>
      <c r="G238" s="36" t="s">
        <v>768</v>
      </c>
    </row>
    <row r="239" spans="1:7" x14ac:dyDescent="0.2">
      <c r="A239" s="233">
        <v>2</v>
      </c>
      <c r="B239" s="36" t="s">
        <v>627</v>
      </c>
      <c r="C239" s="36" t="str">
        <f t="shared" si="6"/>
        <v>Denominazione</v>
      </c>
      <c r="D239" s="36" t="s">
        <v>76</v>
      </c>
      <c r="E239" s="36" t="s">
        <v>801</v>
      </c>
      <c r="F239" s="39" t="s">
        <v>679</v>
      </c>
      <c r="G239" s="36" t="s">
        <v>571</v>
      </c>
    </row>
    <row r="240" spans="1:7" x14ac:dyDescent="0.2">
      <c r="A240" s="233"/>
      <c r="C240" s="36" t="str">
        <f t="shared" si="6"/>
        <v>Inserisci un nome per la finestra</v>
      </c>
      <c r="D240" s="36" t="s">
        <v>644</v>
      </c>
      <c r="E240" s="36" t="s">
        <v>802</v>
      </c>
      <c r="F240" s="39" t="s">
        <v>680</v>
      </c>
      <c r="G240" s="36" t="s">
        <v>769</v>
      </c>
    </row>
    <row r="241" spans="1:7" x14ac:dyDescent="0.2">
      <c r="A241" s="233"/>
      <c r="C241" s="36" t="str">
        <f t="shared" si="6"/>
        <v>Errore</v>
      </c>
      <c r="D241" s="36" t="s">
        <v>616</v>
      </c>
      <c r="E241" s="36" t="s">
        <v>799</v>
      </c>
      <c r="F241" s="39" t="s">
        <v>677</v>
      </c>
      <c r="G241" s="36" t="s">
        <v>767</v>
      </c>
    </row>
    <row r="242" spans="1:7" x14ac:dyDescent="0.2">
      <c r="A242" s="233"/>
      <c r="C242" s="36" t="str">
        <f t="shared" si="6"/>
        <v>È possibile immettere al massimo 25 caratteri.</v>
      </c>
      <c r="D242" s="36" t="s">
        <v>646</v>
      </c>
      <c r="E242" s="36" t="s">
        <v>803</v>
      </c>
      <c r="F242" s="39" t="s">
        <v>681</v>
      </c>
      <c r="G242" s="36" t="s">
        <v>770</v>
      </c>
    </row>
    <row r="243" spans="1:7" x14ac:dyDescent="0.2">
      <c r="A243" s="233">
        <v>2</v>
      </c>
      <c r="B243" s="36" t="s">
        <v>628</v>
      </c>
      <c r="C243" s="36" t="str">
        <f t="shared" si="6"/>
        <v>Larghezza</v>
      </c>
      <c r="D243" s="36" t="s">
        <v>71</v>
      </c>
      <c r="E243" s="36" t="s">
        <v>804</v>
      </c>
      <c r="F243" s="39" t="s">
        <v>682</v>
      </c>
      <c r="G243" s="36" t="s">
        <v>771</v>
      </c>
    </row>
    <row r="244" spans="1:7" x14ac:dyDescent="0.2">
      <c r="A244" s="233"/>
      <c r="C244" s="36" t="str">
        <f t="shared" si="6"/>
        <v>Immettere la larghezza della finestra (misura in luce).</v>
      </c>
      <c r="D244" s="36" t="s">
        <v>650</v>
      </c>
      <c r="E244" s="36" t="s">
        <v>805</v>
      </c>
      <c r="F244" s="39" t="s">
        <v>683</v>
      </c>
      <c r="G244" s="36" t="s">
        <v>772</v>
      </c>
    </row>
    <row r="245" spans="1:7" x14ac:dyDescent="0.2">
      <c r="A245" s="233"/>
      <c r="C245" s="36" t="str">
        <f t="shared" si="6"/>
        <v>Errore</v>
      </c>
      <c r="D245" s="36" t="s">
        <v>616</v>
      </c>
      <c r="E245" s="36" t="s">
        <v>799</v>
      </c>
      <c r="F245" s="39" t="s">
        <v>677</v>
      </c>
      <c r="G245" s="36" t="s">
        <v>767</v>
      </c>
    </row>
    <row r="246" spans="1:7" x14ac:dyDescent="0.2">
      <c r="A246" s="233"/>
      <c r="C246" s="36" t="str">
        <f t="shared" si="6"/>
        <v>È necessario immettere valori compresi tra 0 e 9999.</v>
      </c>
      <c r="D246" s="36" t="s">
        <v>647</v>
      </c>
      <c r="E246" s="36" t="s">
        <v>806</v>
      </c>
      <c r="F246" s="39" t="s">
        <v>684</v>
      </c>
      <c r="G246" s="36" t="s">
        <v>773</v>
      </c>
    </row>
    <row r="247" spans="1:7" x14ac:dyDescent="0.2">
      <c r="A247" s="233">
        <v>2</v>
      </c>
      <c r="B247" s="36" t="s">
        <v>629</v>
      </c>
      <c r="C247" s="36" t="str">
        <f t="shared" si="6"/>
        <v>Altezza</v>
      </c>
      <c r="D247" s="36" t="s">
        <v>72</v>
      </c>
      <c r="E247" s="36" t="s">
        <v>807</v>
      </c>
      <c r="F247" s="39" t="s">
        <v>685</v>
      </c>
      <c r="G247" s="36" t="s">
        <v>778</v>
      </c>
    </row>
    <row r="248" spans="1:7" x14ac:dyDescent="0.2">
      <c r="A248" s="233"/>
      <c r="C248" s="36" t="str">
        <f t="shared" si="6"/>
        <v>Immettere la altezza della finestra (misura in luce).</v>
      </c>
      <c r="D248" s="36" t="s">
        <v>651</v>
      </c>
      <c r="E248" s="36" t="s">
        <v>808</v>
      </c>
      <c r="F248" s="39" t="s">
        <v>686</v>
      </c>
      <c r="G248" s="36" t="s">
        <v>779</v>
      </c>
    </row>
    <row r="249" spans="1:7" x14ac:dyDescent="0.2">
      <c r="A249" s="233"/>
      <c r="C249" s="36" t="str">
        <f t="shared" si="6"/>
        <v>Errore</v>
      </c>
      <c r="D249" s="36" t="s">
        <v>616</v>
      </c>
      <c r="E249" s="36" t="s">
        <v>799</v>
      </c>
      <c r="F249" s="39" t="s">
        <v>677</v>
      </c>
      <c r="G249" s="36" t="s">
        <v>767</v>
      </c>
    </row>
    <row r="250" spans="1:7" x14ac:dyDescent="0.2">
      <c r="A250" s="233"/>
      <c r="C250" s="36" t="str">
        <f t="shared" si="6"/>
        <v>È necessario immettere valori compresi tra 0 e 9999.</v>
      </c>
      <c r="D250" s="36" t="s">
        <v>647</v>
      </c>
      <c r="E250" s="36" t="s">
        <v>806</v>
      </c>
      <c r="F250" s="39" t="s">
        <v>684</v>
      </c>
      <c r="G250" s="36" t="s">
        <v>773</v>
      </c>
    </row>
    <row r="251" spans="1:7" x14ac:dyDescent="0.2">
      <c r="A251" s="233">
        <v>2</v>
      </c>
      <c r="B251" s="36" t="s">
        <v>630</v>
      </c>
      <c r="C251" s="36" t="str">
        <f t="shared" si="6"/>
        <v>Porzione di vetro</v>
      </c>
      <c r="D251" s="36" t="s">
        <v>633</v>
      </c>
      <c r="E251" s="36" t="s">
        <v>809</v>
      </c>
      <c r="F251" s="39" t="s">
        <v>687</v>
      </c>
      <c r="G251" s="36" t="s">
        <v>780</v>
      </c>
    </row>
    <row r="252" spans="1:7" x14ac:dyDescent="0.2">
      <c r="A252" s="233"/>
      <c r="C252" s="36" t="str">
        <f t="shared" si="6"/>
        <v>Inserire la porzione di vetro rispetto al vano della finestra</v>
      </c>
      <c r="D252" s="36" t="s">
        <v>652</v>
      </c>
      <c r="E252" s="36" t="s">
        <v>810</v>
      </c>
      <c r="F252" s="39" t="s">
        <v>688</v>
      </c>
      <c r="G252" s="36" t="s">
        <v>781</v>
      </c>
    </row>
    <row r="253" spans="1:7" x14ac:dyDescent="0.2">
      <c r="A253" s="233"/>
      <c r="C253" s="36" t="str">
        <f t="shared" si="6"/>
        <v>Errore</v>
      </c>
      <c r="D253" s="36" t="s">
        <v>616</v>
      </c>
      <c r="E253" s="36" t="s">
        <v>799</v>
      </c>
      <c r="F253" s="39" t="s">
        <v>677</v>
      </c>
      <c r="G253" s="36" t="s">
        <v>767</v>
      </c>
    </row>
    <row r="254" spans="1:7" x14ac:dyDescent="0.2">
      <c r="A254" s="233"/>
      <c r="C254" s="36" t="str">
        <f t="shared" si="6"/>
        <v>È necessario immettere valori compresi tra 0% e 100%.</v>
      </c>
      <c r="D254" s="36" t="s">
        <v>648</v>
      </c>
      <c r="E254" s="36" t="s">
        <v>811</v>
      </c>
      <c r="F254" s="39" t="s">
        <v>689</v>
      </c>
      <c r="G254" s="36" t="s">
        <v>775</v>
      </c>
    </row>
    <row r="255" spans="1:7" x14ac:dyDescent="0.2">
      <c r="A255" s="233">
        <v>2</v>
      </c>
      <c r="B255" s="36" t="s">
        <v>631</v>
      </c>
      <c r="C255" s="36" t="str">
        <f t="shared" si="6"/>
        <v>Coeff. luminosità</v>
      </c>
      <c r="D255" s="36" t="s">
        <v>73</v>
      </c>
      <c r="E255" s="36" t="s">
        <v>73</v>
      </c>
      <c r="F255" s="39" t="s">
        <v>690</v>
      </c>
      <c r="G255" s="36" t="s">
        <v>782</v>
      </c>
    </row>
    <row r="256" spans="1:7" x14ac:dyDescent="0.2">
      <c r="A256" s="233"/>
      <c r="C256" s="36" t="str">
        <f t="shared" si="6"/>
        <v>Immettere il coefficiente di luminosità del vetro. _x000D_
Attenzione: nel caso di vetrate disposte davanti alla finestra (giardino d'inverno, doppie facciate, ecc.) moltiplicare per il coefficiente di luminosità della vetrata.</v>
      </c>
      <c r="D256" s="117" t="s">
        <v>653</v>
      </c>
      <c r="E256" s="36" t="s">
        <v>812</v>
      </c>
      <c r="F256" s="234" t="s">
        <v>691</v>
      </c>
      <c r="G256" s="36" t="s">
        <v>783</v>
      </c>
    </row>
    <row r="257" spans="1:7" x14ac:dyDescent="0.2">
      <c r="A257" s="233"/>
      <c r="C257" s="36" t="str">
        <f t="shared" si="6"/>
        <v>Errore</v>
      </c>
      <c r="D257" s="36" t="s">
        <v>616</v>
      </c>
      <c r="E257" s="36" t="s">
        <v>799</v>
      </c>
      <c r="F257" s="39" t="s">
        <v>677</v>
      </c>
      <c r="G257" s="36" t="s">
        <v>767</v>
      </c>
    </row>
    <row r="258" spans="1:7" x14ac:dyDescent="0.2">
      <c r="A258" s="233"/>
      <c r="C258" s="36" t="str">
        <f t="shared" si="6"/>
        <v>È necessario immettere valori compresi tra 0% e 100%.</v>
      </c>
      <c r="D258" s="36" t="s">
        <v>648</v>
      </c>
      <c r="E258" s="36" t="s">
        <v>811</v>
      </c>
      <c r="F258" s="39" t="s">
        <v>689</v>
      </c>
      <c r="G258" s="36" t="s">
        <v>775</v>
      </c>
    </row>
    <row r="259" spans="1:7" x14ac:dyDescent="0.2">
      <c r="A259" s="233">
        <v>2</v>
      </c>
      <c r="B259" s="36" t="s">
        <v>636</v>
      </c>
      <c r="C259" s="36" t="str">
        <f t="shared" si="6"/>
        <v>Architrave</v>
      </c>
      <c r="D259" s="36" t="s">
        <v>634</v>
      </c>
      <c r="E259" s="36" t="s">
        <v>813</v>
      </c>
      <c r="F259" s="39" t="s">
        <v>692</v>
      </c>
      <c r="G259" s="36" t="s">
        <v>777</v>
      </c>
    </row>
    <row r="260" spans="1:7" x14ac:dyDescent="0.2">
      <c r="A260" s="233"/>
      <c r="C260" s="36" t="str">
        <f t="shared" si="6"/>
        <v>Inserire la distanza tra soffitto e vetrate.</v>
      </c>
      <c r="D260" s="36" t="s">
        <v>654</v>
      </c>
      <c r="E260" s="36" t="s">
        <v>814</v>
      </c>
      <c r="F260" s="39" t="s">
        <v>693</v>
      </c>
      <c r="G260" s="36" t="s">
        <v>776</v>
      </c>
    </row>
    <row r="261" spans="1:7" x14ac:dyDescent="0.2">
      <c r="A261" s="233"/>
      <c r="C261" s="36" t="str">
        <f t="shared" si="6"/>
        <v>Errore</v>
      </c>
      <c r="D261" s="36" t="s">
        <v>616</v>
      </c>
      <c r="E261" s="36" t="s">
        <v>799</v>
      </c>
      <c r="F261" s="39" t="s">
        <v>677</v>
      </c>
      <c r="G261" s="36" t="s">
        <v>767</v>
      </c>
    </row>
    <row r="262" spans="1:7" x14ac:dyDescent="0.2">
      <c r="A262" s="233"/>
      <c r="C262" s="36" t="str">
        <f t="shared" si="6"/>
        <v>È necessario immettere valori compresi tra 0 e 9999.</v>
      </c>
      <c r="D262" s="36" t="s">
        <v>649</v>
      </c>
      <c r="E262" s="36" t="s">
        <v>815</v>
      </c>
      <c r="F262" s="39" t="s">
        <v>684</v>
      </c>
      <c r="G262" s="36" t="s">
        <v>774</v>
      </c>
    </row>
    <row r="263" spans="1:7" x14ac:dyDescent="0.2">
      <c r="A263" s="233">
        <v>2</v>
      </c>
      <c r="B263" s="36" t="s">
        <v>637</v>
      </c>
      <c r="C263" s="36" t="str">
        <f t="shared" si="6"/>
        <v>Aggetto</v>
      </c>
      <c r="D263" s="36" t="s">
        <v>635</v>
      </c>
      <c r="E263" s="36" t="s">
        <v>816</v>
      </c>
      <c r="F263" s="39" t="s">
        <v>694</v>
      </c>
      <c r="G263" s="36" t="s">
        <v>787</v>
      </c>
    </row>
    <row r="264" spans="1:7" x14ac:dyDescent="0.2">
      <c r="A264" s="233"/>
      <c r="C264" s="36" t="str">
        <f t="shared" si="6"/>
        <v>Inserire la distanza orizzontale tra la finestra e il bordo anteriore della sporgenza.</v>
      </c>
      <c r="D264" s="36" t="s">
        <v>655</v>
      </c>
      <c r="E264" s="36" t="s">
        <v>817</v>
      </c>
      <c r="F264" s="39" t="s">
        <v>695</v>
      </c>
      <c r="G264" s="36" t="s">
        <v>788</v>
      </c>
    </row>
    <row r="265" spans="1:7" x14ac:dyDescent="0.2">
      <c r="A265" s="233"/>
      <c r="C265" s="36" t="str">
        <f t="shared" si="6"/>
        <v>Errore</v>
      </c>
      <c r="D265" s="36" t="s">
        <v>616</v>
      </c>
      <c r="E265" s="36" t="s">
        <v>799</v>
      </c>
      <c r="F265" s="39" t="s">
        <v>677</v>
      </c>
      <c r="G265" s="36" t="s">
        <v>767</v>
      </c>
    </row>
    <row r="266" spans="1:7" x14ac:dyDescent="0.2">
      <c r="A266" s="233"/>
      <c r="C266" s="36" t="str">
        <f t="shared" si="6"/>
        <v>È necessario immettere valori compresi tra 0 e 9999.</v>
      </c>
      <c r="D266" s="36" t="s">
        <v>649</v>
      </c>
      <c r="E266" s="36" t="s">
        <v>815</v>
      </c>
      <c r="F266" s="39" t="s">
        <v>684</v>
      </c>
      <c r="G266" s="36" t="s">
        <v>774</v>
      </c>
    </row>
    <row r="267" spans="1:7" x14ac:dyDescent="0.2">
      <c r="A267" s="233">
        <v>2</v>
      </c>
      <c r="B267" s="36" t="s">
        <v>638</v>
      </c>
      <c r="C267" s="36" t="str">
        <f t="shared" ref="C267:C298" si="7">INDEX($D267:$G267,1,MATCH(Sprachwahl,ListSprache,0))</f>
        <v>Lucernari</v>
      </c>
      <c r="D267" s="36" t="s">
        <v>642</v>
      </c>
      <c r="E267" s="36" t="s">
        <v>818</v>
      </c>
      <c r="F267" s="39" t="s">
        <v>696</v>
      </c>
      <c r="G267" s="36" t="s">
        <v>784</v>
      </c>
    </row>
    <row r="268" spans="1:7" x14ac:dyDescent="0.2">
      <c r="A268" s="233"/>
      <c r="C268" s="36" t="str">
        <f t="shared" si="7"/>
        <v>Selezionare Sì se la finestra è posizionata nel tetto (angolo da 0° a 45° rispetto all' orizzontale)</v>
      </c>
      <c r="D268" s="36" t="s">
        <v>656</v>
      </c>
      <c r="E268" s="36" t="s">
        <v>819</v>
      </c>
      <c r="F268" s="39" t="s">
        <v>697</v>
      </c>
      <c r="G268" s="36" t="s">
        <v>785</v>
      </c>
    </row>
    <row r="269" spans="1:7" x14ac:dyDescent="0.2">
      <c r="A269" s="233"/>
      <c r="C269" s="36" t="str">
        <f t="shared" si="7"/>
        <v>Errore</v>
      </c>
      <c r="D269" s="36" t="s">
        <v>616</v>
      </c>
      <c r="E269" s="36" t="s">
        <v>799</v>
      </c>
      <c r="F269" s="39" t="s">
        <v>677</v>
      </c>
      <c r="G269" s="36" t="s">
        <v>767</v>
      </c>
    </row>
    <row r="270" spans="1:7" x14ac:dyDescent="0.2">
      <c r="A270" s="233"/>
      <c r="C270" s="36" t="str">
        <f t="shared" si="7"/>
        <v>È necessario selezionare una voce dall' elenco.</v>
      </c>
      <c r="D270" s="36" t="s">
        <v>46</v>
      </c>
      <c r="E270" s="36" t="s">
        <v>820</v>
      </c>
      <c r="F270" s="39" t="s">
        <v>698</v>
      </c>
      <c r="G270" s="36" t="s">
        <v>786</v>
      </c>
    </row>
    <row r="271" spans="1:7" x14ac:dyDescent="0.2">
      <c r="A271" s="233">
        <v>2</v>
      </c>
      <c r="B271" s="36" t="s">
        <v>639</v>
      </c>
      <c r="C271" s="36" t="str">
        <f t="shared" si="7"/>
        <v>Protezione solare tipo</v>
      </c>
      <c r="D271" s="36" t="s">
        <v>643</v>
      </c>
      <c r="E271" s="36" t="s">
        <v>821</v>
      </c>
      <c r="F271" s="39" t="s">
        <v>699</v>
      </c>
      <c r="G271" s="36" t="s">
        <v>885</v>
      </c>
    </row>
    <row r="272" spans="1:7" x14ac:dyDescent="0.2">
      <c r="A272" s="233"/>
      <c r="C272" s="36" t="str">
        <f t="shared" si="7"/>
        <v>Selezionare il tipo di protezione solare più appropriato dall' elenco.</v>
      </c>
      <c r="D272" s="36" t="s">
        <v>657</v>
      </c>
      <c r="E272" s="36" t="s">
        <v>822</v>
      </c>
      <c r="F272" s="39" t="s">
        <v>700</v>
      </c>
      <c r="G272" s="36" t="s">
        <v>886</v>
      </c>
    </row>
    <row r="273" spans="1:7" x14ac:dyDescent="0.2">
      <c r="A273" s="233"/>
      <c r="C273" s="36" t="str">
        <f t="shared" si="7"/>
        <v>Errore</v>
      </c>
      <c r="D273" s="36" t="s">
        <v>616</v>
      </c>
      <c r="E273" s="36" t="s">
        <v>799</v>
      </c>
      <c r="F273" s="39" t="s">
        <v>677</v>
      </c>
      <c r="G273" s="36" t="s">
        <v>767</v>
      </c>
    </row>
    <row r="274" spans="1:7" x14ac:dyDescent="0.2">
      <c r="A274" s="233"/>
      <c r="C274" s="36" t="str">
        <f t="shared" si="7"/>
        <v>È necessario selezionare una voce dall' elenco.</v>
      </c>
      <c r="D274" s="36" t="s">
        <v>46</v>
      </c>
      <c r="E274" s="36" t="s">
        <v>820</v>
      </c>
      <c r="F274" s="39" t="s">
        <v>698</v>
      </c>
      <c r="G274" s="36" t="s">
        <v>786</v>
      </c>
    </row>
    <row r="275" spans="1:7" x14ac:dyDescent="0.2">
      <c r="A275" s="233">
        <v>2</v>
      </c>
      <c r="B275" s="36" t="s">
        <v>640</v>
      </c>
      <c r="C275" s="36" t="str">
        <f t="shared" si="7"/>
        <v>Controllo</v>
      </c>
      <c r="D275" s="36" t="s">
        <v>115</v>
      </c>
      <c r="E275" s="36" t="s">
        <v>823</v>
      </c>
      <c r="F275" s="39" t="s">
        <v>701</v>
      </c>
      <c r="G275" s="36" t="s">
        <v>887</v>
      </c>
    </row>
    <row r="276" spans="1:7" x14ac:dyDescent="0.2">
      <c r="A276" s="233"/>
      <c r="C276" s="36" t="str">
        <f t="shared" si="7"/>
        <v>Selezionare il tipo di controllo più appropriato dall' elenco.</v>
      </c>
      <c r="D276" s="36" t="s">
        <v>658</v>
      </c>
      <c r="E276" s="36" t="s">
        <v>824</v>
      </c>
      <c r="F276" s="39" t="s">
        <v>702</v>
      </c>
      <c r="G276" s="36" t="s">
        <v>888</v>
      </c>
    </row>
    <row r="277" spans="1:7" x14ac:dyDescent="0.2">
      <c r="A277" s="233"/>
      <c r="C277" s="36" t="str">
        <f t="shared" si="7"/>
        <v>Errore</v>
      </c>
      <c r="D277" s="36" t="s">
        <v>616</v>
      </c>
      <c r="E277" s="36" t="s">
        <v>799</v>
      </c>
      <c r="F277" s="39" t="s">
        <v>677</v>
      </c>
      <c r="G277" s="36" t="s">
        <v>767</v>
      </c>
    </row>
    <row r="278" spans="1:7" x14ac:dyDescent="0.2">
      <c r="A278" s="233"/>
      <c r="C278" s="36" t="str">
        <f t="shared" si="7"/>
        <v>È necessario selezionare una voce dall' elenco.</v>
      </c>
      <c r="D278" s="36" t="s">
        <v>46</v>
      </c>
      <c r="E278" s="36" t="s">
        <v>820</v>
      </c>
      <c r="F278" s="39" t="s">
        <v>698</v>
      </c>
      <c r="G278" s="36" t="s">
        <v>868</v>
      </c>
    </row>
    <row r="279" spans="1:7" x14ac:dyDescent="0.2">
      <c r="A279" s="233">
        <v>2</v>
      </c>
      <c r="B279" s="36" t="s">
        <v>641</v>
      </c>
      <c r="C279" s="36" t="str">
        <f t="shared" si="7"/>
        <v>Ombreggiamento</v>
      </c>
      <c r="D279" s="36" t="s">
        <v>130</v>
      </c>
      <c r="E279" s="36" t="s">
        <v>825</v>
      </c>
      <c r="F279" s="39" t="s">
        <v>703</v>
      </c>
      <c r="G279" s="36" t="s">
        <v>876</v>
      </c>
    </row>
    <row r="280" spans="1:7" x14ac:dyDescent="0.2">
      <c r="A280" s="233"/>
      <c r="C280" s="36" t="str">
        <f t="shared" si="7"/>
        <v>Selezionare la situazione più appropriata della facciata in cui è collocata la finestra.</v>
      </c>
      <c r="D280" s="36" t="s">
        <v>659</v>
      </c>
      <c r="E280" s="36" t="s">
        <v>826</v>
      </c>
      <c r="F280" s="39" t="s">
        <v>704</v>
      </c>
      <c r="G280" s="36" t="s">
        <v>889</v>
      </c>
    </row>
    <row r="281" spans="1:7" x14ac:dyDescent="0.2">
      <c r="A281" s="233"/>
      <c r="C281" s="36" t="str">
        <f t="shared" si="7"/>
        <v>Errore</v>
      </c>
      <c r="D281" s="36" t="s">
        <v>616</v>
      </c>
      <c r="E281" s="36" t="s">
        <v>799</v>
      </c>
      <c r="F281" s="39" t="s">
        <v>677</v>
      </c>
      <c r="G281" s="36" t="s">
        <v>767</v>
      </c>
    </row>
    <row r="282" spans="1:7" x14ac:dyDescent="0.2">
      <c r="A282" s="233"/>
      <c r="C282" s="36" t="str">
        <f t="shared" si="7"/>
        <v>È necessario selezionare una voce dall' elenco.</v>
      </c>
      <c r="D282" s="36" t="s">
        <v>46</v>
      </c>
      <c r="E282" s="36" t="s">
        <v>820</v>
      </c>
      <c r="F282" s="39" t="s">
        <v>698</v>
      </c>
      <c r="G282" s="36" t="s">
        <v>868</v>
      </c>
    </row>
    <row r="283" spans="1:7" x14ac:dyDescent="0.2">
      <c r="A283" s="232">
        <v>3</v>
      </c>
      <c r="B283" s="36" t="s">
        <v>602</v>
      </c>
      <c r="C283" s="36" t="str">
        <f t="shared" si="7"/>
        <v>Locale tipo</v>
      </c>
      <c r="D283" s="36" t="s">
        <v>38</v>
      </c>
      <c r="E283" s="36" t="s">
        <v>827</v>
      </c>
      <c r="F283" s="39" t="s">
        <v>705</v>
      </c>
      <c r="G283" s="36" t="s">
        <v>875</v>
      </c>
    </row>
    <row r="284" spans="1:7" x14ac:dyDescent="0.2">
      <c r="A284" s="232"/>
      <c r="C284" s="36" t="str">
        <f t="shared" si="7"/>
        <v>Immettere qui il nome del locale. I locali secondari non devono essere registrati.</v>
      </c>
      <c r="D284" s="36" t="s">
        <v>591</v>
      </c>
      <c r="E284" s="36" t="s">
        <v>828</v>
      </c>
      <c r="F284" s="39" t="s">
        <v>706</v>
      </c>
      <c r="G284" s="36" t="s">
        <v>877</v>
      </c>
    </row>
    <row r="285" spans="1:7" x14ac:dyDescent="0.2">
      <c r="A285" s="232"/>
      <c r="C285" s="36" t="str">
        <f t="shared" si="7"/>
        <v>Errore</v>
      </c>
      <c r="D285" s="36" t="s">
        <v>616</v>
      </c>
      <c r="E285" s="36" t="s">
        <v>799</v>
      </c>
      <c r="F285" s="39" t="s">
        <v>677</v>
      </c>
      <c r="G285" s="36" t="s">
        <v>767</v>
      </c>
    </row>
    <row r="286" spans="1:7" x14ac:dyDescent="0.2">
      <c r="A286" s="232"/>
      <c r="C286" s="36" t="str">
        <f t="shared" si="7"/>
        <v>Inserisci solo testo in questo campo.</v>
      </c>
      <c r="D286" s="36" t="s">
        <v>617</v>
      </c>
      <c r="E286" s="36" t="s">
        <v>829</v>
      </c>
      <c r="F286" s="39" t="s">
        <v>707</v>
      </c>
      <c r="G286" s="36" t="s">
        <v>865</v>
      </c>
    </row>
    <row r="287" spans="1:7" x14ac:dyDescent="0.2">
      <c r="A287" s="232">
        <v>3</v>
      </c>
      <c r="B287" s="36" t="s">
        <v>603</v>
      </c>
      <c r="C287" s="36" t="str">
        <f t="shared" si="7"/>
        <v>Uso principale</v>
      </c>
      <c r="D287" s="36" t="s">
        <v>65</v>
      </c>
      <c r="E287" s="36" t="s">
        <v>830</v>
      </c>
      <c r="F287" s="39" t="s">
        <v>708</v>
      </c>
      <c r="G287" s="36" t="s">
        <v>866</v>
      </c>
    </row>
    <row r="288" spans="1:7" x14ac:dyDescent="0.2">
      <c r="A288" s="232"/>
      <c r="C288" s="36" t="str">
        <f t="shared" si="7"/>
        <v>Selezionare una voce dall' elenco che meglio corrisponde all' utilizzo della stanza. I locali secondari non devono essere registrati.</v>
      </c>
      <c r="D288" s="36" t="s">
        <v>590</v>
      </c>
      <c r="E288" s="36" t="s">
        <v>831</v>
      </c>
      <c r="F288" s="39" t="s">
        <v>709</v>
      </c>
      <c r="G288" s="36" t="s">
        <v>867</v>
      </c>
    </row>
    <row r="289" spans="1:7" x14ac:dyDescent="0.2">
      <c r="A289" s="232"/>
      <c r="C289" s="36" t="str">
        <f t="shared" si="7"/>
        <v>Errore</v>
      </c>
      <c r="D289" s="36" t="s">
        <v>616</v>
      </c>
      <c r="E289" s="36" t="s">
        <v>799</v>
      </c>
      <c r="F289" s="39" t="s">
        <v>677</v>
      </c>
      <c r="G289" s="36" t="s">
        <v>767</v>
      </c>
    </row>
    <row r="290" spans="1:7" x14ac:dyDescent="0.2">
      <c r="A290" s="232"/>
      <c r="C290" s="36" t="str">
        <f t="shared" si="7"/>
        <v>È necessario selezionare una voce dall' elenco.</v>
      </c>
      <c r="D290" s="36" t="s">
        <v>46</v>
      </c>
      <c r="E290" s="36" t="s">
        <v>820</v>
      </c>
      <c r="F290" s="39" t="s">
        <v>698</v>
      </c>
      <c r="G290" s="36" t="s">
        <v>868</v>
      </c>
    </row>
    <row r="291" spans="1:7" x14ac:dyDescent="0.2">
      <c r="A291" s="232">
        <v>3</v>
      </c>
      <c r="B291" s="36" t="s">
        <v>604</v>
      </c>
      <c r="C291" s="36" t="str">
        <f t="shared" si="7"/>
        <v>Larghezza</v>
      </c>
      <c r="D291" s="36" t="s">
        <v>592</v>
      </c>
      <c r="E291" s="36" t="s">
        <v>832</v>
      </c>
      <c r="F291" s="39" t="s">
        <v>682</v>
      </c>
      <c r="G291" s="36" t="s">
        <v>863</v>
      </c>
    </row>
    <row r="292" spans="1:7" x14ac:dyDescent="0.2">
      <c r="A292" s="232"/>
      <c r="C292" s="36" t="str">
        <f t="shared" si="7"/>
        <v>Immettere le dimensioni del locale.</v>
      </c>
      <c r="D292" s="36" t="s">
        <v>593</v>
      </c>
      <c r="E292" s="36" t="s">
        <v>833</v>
      </c>
      <c r="F292" s="39" t="s">
        <v>710</v>
      </c>
      <c r="G292" s="36" t="s">
        <v>864</v>
      </c>
    </row>
    <row r="293" spans="1:7" x14ac:dyDescent="0.2">
      <c r="A293" s="232"/>
      <c r="C293" s="36" t="str">
        <f t="shared" si="7"/>
        <v>Errore</v>
      </c>
      <c r="D293" s="36" t="s">
        <v>616</v>
      </c>
      <c r="E293" s="36" t="s">
        <v>799</v>
      </c>
      <c r="F293" s="39" t="s">
        <v>677</v>
      </c>
      <c r="G293" s="36" t="s">
        <v>767</v>
      </c>
    </row>
    <row r="294" spans="1:7" x14ac:dyDescent="0.2">
      <c r="A294" s="232"/>
      <c r="C294" s="36" t="str">
        <f t="shared" si="7"/>
        <v>È necessario immettere valori compresi tra 0 e 999.</v>
      </c>
      <c r="D294" s="36" t="s">
        <v>647</v>
      </c>
      <c r="E294" s="36" t="s">
        <v>806</v>
      </c>
      <c r="F294" s="39" t="s">
        <v>861</v>
      </c>
      <c r="G294" s="36" t="s">
        <v>773</v>
      </c>
    </row>
    <row r="295" spans="1:7" x14ac:dyDescent="0.2">
      <c r="A295" s="232">
        <v>3</v>
      </c>
      <c r="B295" s="36" t="s">
        <v>605</v>
      </c>
      <c r="C295" s="36" t="str">
        <f t="shared" si="7"/>
        <v>Profondità</v>
      </c>
      <c r="D295" s="36" t="s">
        <v>594</v>
      </c>
      <c r="E295" s="36" t="s">
        <v>835</v>
      </c>
      <c r="F295" s="39" t="s">
        <v>711</v>
      </c>
      <c r="G295" s="36" t="s">
        <v>874</v>
      </c>
    </row>
    <row r="296" spans="1:7" x14ac:dyDescent="0.2">
      <c r="A296" s="232"/>
      <c r="C296" s="36" t="str">
        <f t="shared" si="7"/>
        <v>Immettere le dimensioni del locale.</v>
      </c>
      <c r="D296" s="36" t="s">
        <v>593</v>
      </c>
      <c r="E296" s="36" t="s">
        <v>833</v>
      </c>
      <c r="F296" s="39" t="s">
        <v>710</v>
      </c>
      <c r="G296" s="36" t="s">
        <v>864</v>
      </c>
    </row>
    <row r="297" spans="1:7" x14ac:dyDescent="0.2">
      <c r="A297" s="232"/>
      <c r="C297" s="36" t="str">
        <f t="shared" si="7"/>
        <v>Errore</v>
      </c>
      <c r="D297" s="36" t="s">
        <v>616</v>
      </c>
      <c r="E297" s="36" t="s">
        <v>799</v>
      </c>
      <c r="F297" s="39" t="s">
        <v>677</v>
      </c>
      <c r="G297" s="36" t="s">
        <v>767</v>
      </c>
    </row>
    <row r="298" spans="1:7" x14ac:dyDescent="0.2">
      <c r="A298" s="232"/>
      <c r="C298" s="36" t="str">
        <f t="shared" si="7"/>
        <v>È necessario immettere valori compresi tra 0 e 999.</v>
      </c>
      <c r="D298" s="36" t="s">
        <v>647</v>
      </c>
      <c r="E298" s="36" t="s">
        <v>806</v>
      </c>
      <c r="F298" s="39" t="s">
        <v>861</v>
      </c>
      <c r="G298" s="36" t="s">
        <v>773</v>
      </c>
    </row>
    <row r="299" spans="1:7" x14ac:dyDescent="0.2">
      <c r="A299" s="232">
        <v>3</v>
      </c>
      <c r="B299" s="36" t="s">
        <v>606</v>
      </c>
      <c r="C299" s="36" t="str">
        <f t="shared" ref="C299:C330" si="8">INDEX($D299:$G299,1,MATCH(Sprachwahl,ListSprache,0))</f>
        <v>Altezza</v>
      </c>
      <c r="D299" s="36" t="s">
        <v>72</v>
      </c>
      <c r="E299" s="36" t="s">
        <v>807</v>
      </c>
      <c r="F299" s="39" t="s">
        <v>685</v>
      </c>
      <c r="G299" s="36" t="s">
        <v>778</v>
      </c>
    </row>
    <row r="300" spans="1:7" x14ac:dyDescent="0.2">
      <c r="A300" s="232"/>
      <c r="C300" s="36" t="str">
        <f t="shared" si="8"/>
        <v>Immettere l' altezza in luce. Se il locale ha altezze diverse, inserire l'altezza media o inserire le aree separatamente.</v>
      </c>
      <c r="D300" s="36" t="s">
        <v>595</v>
      </c>
      <c r="E300" s="36" t="s">
        <v>836</v>
      </c>
      <c r="F300" s="39" t="s">
        <v>712</v>
      </c>
    </row>
    <row r="301" spans="1:7" x14ac:dyDescent="0.2">
      <c r="A301" s="232"/>
      <c r="C301" s="36" t="str">
        <f t="shared" si="8"/>
        <v>Errore</v>
      </c>
      <c r="D301" s="36" t="s">
        <v>616</v>
      </c>
      <c r="E301" s="36" t="s">
        <v>799</v>
      </c>
      <c r="F301" s="39" t="s">
        <v>677</v>
      </c>
      <c r="G301" s="36" t="s">
        <v>767</v>
      </c>
    </row>
    <row r="302" spans="1:7" x14ac:dyDescent="0.2">
      <c r="A302" s="232"/>
      <c r="C302" s="36" t="str">
        <f t="shared" si="8"/>
        <v>È necessario immettere valori compresi tra 0 e 99.</v>
      </c>
      <c r="D302" s="36" t="s">
        <v>649</v>
      </c>
      <c r="E302" s="36" t="s">
        <v>815</v>
      </c>
      <c r="F302" s="39" t="s">
        <v>862</v>
      </c>
      <c r="G302" s="36" t="s">
        <v>774</v>
      </c>
    </row>
    <row r="303" spans="1:7" x14ac:dyDescent="0.2">
      <c r="A303" s="232">
        <v>3</v>
      </c>
      <c r="B303" s="36" t="s">
        <v>607</v>
      </c>
      <c r="C303" s="36" t="str">
        <f t="shared" si="8"/>
        <v>Superficie</v>
      </c>
      <c r="D303" s="36" t="s">
        <v>566</v>
      </c>
      <c r="E303" s="36" t="s">
        <v>837</v>
      </c>
      <c r="F303" s="39" t="s">
        <v>713</v>
      </c>
      <c r="G303" s="36" t="s">
        <v>873</v>
      </c>
    </row>
    <row r="304" spans="1:7" x14ac:dyDescent="0.2">
      <c r="A304" s="232"/>
      <c r="C304" s="36" t="str">
        <f t="shared" si="8"/>
        <v>Se l' area non corrisponde alla moltiplicazione tra la larghezza e la profondità, inserirla qui, altrimenti lasciare in bianco.</v>
      </c>
      <c r="D304" s="36" t="s">
        <v>596</v>
      </c>
      <c r="E304" s="36" t="s">
        <v>838</v>
      </c>
      <c r="F304" s="39" t="s">
        <v>714</v>
      </c>
    </row>
    <row r="305" spans="1:7" x14ac:dyDescent="0.2">
      <c r="A305" s="232"/>
      <c r="C305" s="36" t="str">
        <f t="shared" si="8"/>
        <v>Errore</v>
      </c>
      <c r="D305" s="36" t="s">
        <v>616</v>
      </c>
      <c r="E305" s="36" t="s">
        <v>799</v>
      </c>
      <c r="F305" s="39" t="s">
        <v>677</v>
      </c>
      <c r="G305" s="36" t="s">
        <v>767</v>
      </c>
    </row>
    <row r="306" spans="1:7" x14ac:dyDescent="0.2">
      <c r="A306" s="232"/>
      <c r="C306" s="36" t="str">
        <f t="shared" si="8"/>
        <v>È necessario immettere valori compresi tra 0 e 9999.</v>
      </c>
      <c r="D306" s="36" t="s">
        <v>618</v>
      </c>
      <c r="E306" s="36" t="s">
        <v>834</v>
      </c>
      <c r="F306" s="39" t="s">
        <v>684</v>
      </c>
      <c r="G306" s="36" t="s">
        <v>878</v>
      </c>
    </row>
    <row r="307" spans="1:7" x14ac:dyDescent="0.2">
      <c r="A307" s="232">
        <v>3</v>
      </c>
      <c r="B307" s="36" t="s">
        <v>608</v>
      </c>
      <c r="C307" s="36" t="str">
        <f t="shared" si="8"/>
        <v>Numero</v>
      </c>
      <c r="D307" s="36" t="s">
        <v>67</v>
      </c>
      <c r="E307" s="36" t="s">
        <v>839</v>
      </c>
      <c r="F307" s="39" t="s">
        <v>715</v>
      </c>
      <c r="G307" s="36" t="s">
        <v>872</v>
      </c>
    </row>
    <row r="308" spans="1:7" x14ac:dyDescent="0.2">
      <c r="A308" s="232"/>
      <c r="C308" s="36" t="str">
        <f t="shared" si="8"/>
        <v>Immettere il numero totale di questo tipo di locale nell' edificio.</v>
      </c>
      <c r="D308" s="36" t="s">
        <v>597</v>
      </c>
      <c r="E308" s="36" t="s">
        <v>840</v>
      </c>
      <c r="F308" s="39" t="s">
        <v>716</v>
      </c>
      <c r="G308" s="36" t="s">
        <v>879</v>
      </c>
    </row>
    <row r="309" spans="1:7" x14ac:dyDescent="0.2">
      <c r="A309" s="232"/>
      <c r="C309" s="36" t="str">
        <f t="shared" si="8"/>
        <v>Errore</v>
      </c>
      <c r="D309" s="36" t="s">
        <v>616</v>
      </c>
      <c r="E309" s="36" t="s">
        <v>799</v>
      </c>
      <c r="F309" s="39" t="s">
        <v>677</v>
      </c>
      <c r="G309" s="36" t="s">
        <v>767</v>
      </c>
    </row>
    <row r="310" spans="1:7" x14ac:dyDescent="0.2">
      <c r="A310" s="232"/>
      <c r="C310" s="36" t="str">
        <f t="shared" si="8"/>
        <v>È necessario immettere valori compresi tra -99 e 999.</v>
      </c>
      <c r="D310" s="36" t="s">
        <v>881</v>
      </c>
      <c r="E310" s="36" t="s">
        <v>882</v>
      </c>
      <c r="F310" s="39" t="s">
        <v>883</v>
      </c>
      <c r="G310" s="36" t="s">
        <v>880</v>
      </c>
    </row>
    <row r="311" spans="1:7" x14ac:dyDescent="0.2">
      <c r="A311" s="232">
        <v>3</v>
      </c>
      <c r="B311" s="36" t="s">
        <v>609</v>
      </c>
      <c r="C311" s="36" t="str">
        <f t="shared" si="8"/>
        <v>Riflessione della stanza</v>
      </c>
      <c r="D311" s="36" t="s">
        <v>118</v>
      </c>
      <c r="E311" s="36" t="s">
        <v>842</v>
      </c>
      <c r="F311" s="39" t="s">
        <v>718</v>
      </c>
      <c r="G311" s="36" t="s">
        <v>871</v>
      </c>
    </row>
    <row r="312" spans="1:7" x14ac:dyDescent="0.2">
      <c r="A312" s="232"/>
      <c r="C312" s="36" t="str">
        <f t="shared" si="8"/>
        <v>Selezionare una voce dall' elenco.</v>
      </c>
      <c r="D312" s="36" t="s">
        <v>598</v>
      </c>
      <c r="E312" s="36" t="s">
        <v>843</v>
      </c>
      <c r="F312" s="39" t="s">
        <v>719</v>
      </c>
      <c r="G312" s="36" t="s">
        <v>867</v>
      </c>
    </row>
    <row r="313" spans="1:7" x14ac:dyDescent="0.2">
      <c r="A313" s="232"/>
      <c r="C313" s="36" t="str">
        <f t="shared" si="8"/>
        <v>Errore</v>
      </c>
      <c r="D313" s="36" t="s">
        <v>616</v>
      </c>
      <c r="E313" s="36" t="s">
        <v>799</v>
      </c>
      <c r="F313" s="39" t="s">
        <v>677</v>
      </c>
      <c r="G313" s="36" t="s">
        <v>767</v>
      </c>
    </row>
    <row r="314" spans="1:7" x14ac:dyDescent="0.2">
      <c r="A314" s="232"/>
      <c r="C314" s="36" t="str">
        <f t="shared" si="8"/>
        <v>È necessario selezionare una voce dall' elenco.</v>
      </c>
      <c r="D314" s="36" t="s">
        <v>46</v>
      </c>
      <c r="E314" s="36" t="s">
        <v>820</v>
      </c>
      <c r="F314" s="39" t="s">
        <v>698</v>
      </c>
      <c r="G314" s="36" t="s">
        <v>868</v>
      </c>
    </row>
    <row r="315" spans="1:7" x14ac:dyDescent="0.2">
      <c r="A315" s="232">
        <v>3</v>
      </c>
      <c r="B315" s="36" t="s">
        <v>610</v>
      </c>
      <c r="C315" s="36" t="str">
        <f t="shared" si="8"/>
        <v>Finestra Tipo</v>
      </c>
      <c r="D315" s="36" t="s">
        <v>599</v>
      </c>
      <c r="E315" s="36" t="s">
        <v>844</v>
      </c>
      <c r="F315" s="39" t="s">
        <v>720</v>
      </c>
      <c r="G315" s="36" t="s">
        <v>869</v>
      </c>
    </row>
    <row r="316" spans="1:7" x14ac:dyDescent="0.2">
      <c r="A316" s="232"/>
      <c r="C316" s="36" t="str">
        <f t="shared" si="8"/>
        <v>Selezionare uno dei tipi di finestra registrati nel foglio "Finestra".</v>
      </c>
      <c r="D316" s="36" t="str">
        <f>"Wählen Sie einen der im Blatt '"&amp;Texte!$C$227&amp;"' erfassten Fenstertypen."</f>
        <v>Wählen Sie einen der im Blatt 'Fenster' erfassten Fenstertypen.</v>
      </c>
      <c r="E316" s="36" t="s">
        <v>845</v>
      </c>
      <c r="F316" s="39" t="s">
        <v>721</v>
      </c>
      <c r="G316" s="36" t="s">
        <v>870</v>
      </c>
    </row>
    <row r="317" spans="1:7" x14ac:dyDescent="0.2">
      <c r="A317" s="232"/>
      <c r="C317" s="36" t="str">
        <f t="shared" si="8"/>
        <v>Errore</v>
      </c>
      <c r="D317" s="36" t="s">
        <v>616</v>
      </c>
      <c r="E317" s="36" t="s">
        <v>799</v>
      </c>
      <c r="F317" s="39" t="s">
        <v>677</v>
      </c>
      <c r="G317" s="36" t="s">
        <v>767</v>
      </c>
    </row>
    <row r="318" spans="1:7" x14ac:dyDescent="0.2">
      <c r="A318" s="232"/>
      <c r="C318" s="36" t="str">
        <f t="shared" si="8"/>
        <v>È necessario selezionare una voce dall' elenco.</v>
      </c>
      <c r="D318" s="36" t="s">
        <v>46</v>
      </c>
      <c r="E318" s="36" t="s">
        <v>820</v>
      </c>
      <c r="F318" s="39" t="s">
        <v>698</v>
      </c>
      <c r="G318" s="36" t="s">
        <v>868</v>
      </c>
    </row>
    <row r="319" spans="1:7" x14ac:dyDescent="0.2">
      <c r="A319" s="232">
        <v>3</v>
      </c>
      <c r="B319" s="36" t="s">
        <v>611</v>
      </c>
      <c r="C319" s="36" t="str">
        <f t="shared" si="8"/>
        <v>Numero</v>
      </c>
      <c r="D319" s="36" t="s">
        <v>67</v>
      </c>
      <c r="E319" s="36" t="s">
        <v>839</v>
      </c>
      <c r="F319" s="39" t="s">
        <v>715</v>
      </c>
      <c r="G319" s="36" t="s">
        <v>872</v>
      </c>
    </row>
    <row r="320" spans="1:7" x14ac:dyDescent="0.2">
      <c r="A320" s="232"/>
      <c r="C320" s="36" t="str">
        <f t="shared" si="8"/>
        <v>Immettere il numero totale di questo tipo di finestra.</v>
      </c>
      <c r="D320" s="36" t="s">
        <v>620</v>
      </c>
      <c r="E320" s="36" t="s">
        <v>846</v>
      </c>
      <c r="F320" s="39" t="s">
        <v>722</v>
      </c>
      <c r="G320" s="36" t="s">
        <v>884</v>
      </c>
    </row>
    <row r="321" spans="1:7" x14ac:dyDescent="0.2">
      <c r="A321" s="232"/>
      <c r="C321" s="36" t="str">
        <f t="shared" si="8"/>
        <v>Errore</v>
      </c>
      <c r="D321" s="36" t="s">
        <v>616</v>
      </c>
      <c r="E321" s="36" t="s">
        <v>799</v>
      </c>
      <c r="F321" s="39" t="s">
        <v>677</v>
      </c>
      <c r="G321" s="36" t="s">
        <v>767</v>
      </c>
    </row>
    <row r="322" spans="1:7" x14ac:dyDescent="0.2">
      <c r="A322" s="232"/>
      <c r="C322" s="36" t="str">
        <f t="shared" si="8"/>
        <v>È necessario immettere valori interi compresi tra 0 e 999.</v>
      </c>
      <c r="D322" s="36" t="s">
        <v>619</v>
      </c>
      <c r="E322" s="36" t="s">
        <v>841</v>
      </c>
      <c r="F322" s="39" t="s">
        <v>717</v>
      </c>
      <c r="G322" s="36" t="s">
        <v>773</v>
      </c>
    </row>
    <row r="323" spans="1:7" x14ac:dyDescent="0.2">
      <c r="A323" s="232">
        <v>3</v>
      </c>
      <c r="B323" s="36" t="s">
        <v>612</v>
      </c>
      <c r="C323" s="36" t="str">
        <f t="shared" si="8"/>
        <v>Finestra Tipo</v>
      </c>
      <c r="D323" s="36" t="s">
        <v>599</v>
      </c>
      <c r="E323" s="36" t="s">
        <v>844</v>
      </c>
      <c r="F323" s="39" t="s">
        <v>720</v>
      </c>
      <c r="G323" s="36" t="s">
        <v>869</v>
      </c>
    </row>
    <row r="324" spans="1:7" x14ac:dyDescent="0.2">
      <c r="A324" s="232"/>
      <c r="C324" s="36" t="str">
        <f t="shared" si="8"/>
        <v>Selezionare uno dei tipi di finestra registrati nel foglio "Finestra".</v>
      </c>
      <c r="D324" s="36" t="str">
        <f>"Wählen Sie einen der im Blatt '"&amp;Texte!$C$227&amp;"' erfassten Fenstertypen."</f>
        <v>Wählen Sie einen der im Blatt 'Fenster' erfassten Fenstertypen.</v>
      </c>
      <c r="E324" s="36" t="s">
        <v>845</v>
      </c>
      <c r="F324" s="39" t="s">
        <v>721</v>
      </c>
      <c r="G324" s="36" t="s">
        <v>870</v>
      </c>
    </row>
    <row r="325" spans="1:7" x14ac:dyDescent="0.2">
      <c r="A325" s="232"/>
      <c r="C325" s="36" t="str">
        <f t="shared" si="8"/>
        <v>Errore</v>
      </c>
      <c r="D325" s="36" t="s">
        <v>616</v>
      </c>
      <c r="E325" s="36" t="s">
        <v>799</v>
      </c>
      <c r="F325" s="39" t="s">
        <v>677</v>
      </c>
      <c r="G325" s="36" t="s">
        <v>767</v>
      </c>
    </row>
    <row r="326" spans="1:7" x14ac:dyDescent="0.2">
      <c r="A326" s="232"/>
      <c r="C326" s="36" t="str">
        <f t="shared" si="8"/>
        <v>È necessario selezionare una voce dall' elenco.</v>
      </c>
      <c r="D326" s="36" t="s">
        <v>46</v>
      </c>
      <c r="E326" s="36" t="s">
        <v>820</v>
      </c>
      <c r="F326" s="39" t="s">
        <v>698</v>
      </c>
      <c r="G326" s="36" t="s">
        <v>868</v>
      </c>
    </row>
    <row r="327" spans="1:7" x14ac:dyDescent="0.2">
      <c r="A327" s="232">
        <v>3</v>
      </c>
      <c r="B327" s="36" t="s">
        <v>613</v>
      </c>
      <c r="C327" s="36" t="str">
        <f t="shared" si="8"/>
        <v>Numero</v>
      </c>
      <c r="D327" s="36" t="s">
        <v>67</v>
      </c>
      <c r="E327" s="36" t="s">
        <v>839</v>
      </c>
      <c r="F327" s="39" t="s">
        <v>715</v>
      </c>
      <c r="G327" s="36" t="s">
        <v>872</v>
      </c>
    </row>
    <row r="328" spans="1:7" x14ac:dyDescent="0.2">
      <c r="A328" s="232"/>
      <c r="C328" s="36" t="str">
        <f t="shared" si="8"/>
        <v>Immettere il numero totale di questo tipo di finestra.</v>
      </c>
      <c r="D328" s="36" t="s">
        <v>620</v>
      </c>
      <c r="E328" s="36" t="s">
        <v>846</v>
      </c>
      <c r="F328" s="39" t="s">
        <v>722</v>
      </c>
      <c r="G328" s="36" t="s">
        <v>884</v>
      </c>
    </row>
    <row r="329" spans="1:7" x14ac:dyDescent="0.2">
      <c r="A329" s="232"/>
      <c r="C329" s="36" t="str">
        <f t="shared" si="8"/>
        <v>Errore</v>
      </c>
      <c r="D329" s="36" t="s">
        <v>616</v>
      </c>
      <c r="E329" s="36" t="s">
        <v>799</v>
      </c>
      <c r="F329" s="39" t="s">
        <v>677</v>
      </c>
      <c r="G329" s="36" t="s">
        <v>767</v>
      </c>
    </row>
    <row r="330" spans="1:7" x14ac:dyDescent="0.2">
      <c r="A330" s="232"/>
      <c r="C330" s="36" t="str">
        <f t="shared" si="8"/>
        <v>È necessario immettere valori interi compresi tra 0 e 999.</v>
      </c>
      <c r="D330" s="36" t="s">
        <v>619</v>
      </c>
      <c r="E330" s="36" t="s">
        <v>841</v>
      </c>
      <c r="F330" s="39" t="s">
        <v>717</v>
      </c>
      <c r="G330" s="36" t="s">
        <v>773</v>
      </c>
    </row>
    <row r="331" spans="1:7" x14ac:dyDescent="0.2">
      <c r="A331" s="232">
        <v>3</v>
      </c>
      <c r="B331" s="36" t="s">
        <v>621</v>
      </c>
      <c r="C331" s="36" t="str">
        <f t="shared" ref="C331:C358" si="9">INDEX($D331:$G331,1,MATCH(Sprachwahl,ListSprache,0))</f>
        <v>Finestra Tipo</v>
      </c>
      <c r="D331" s="36" t="s">
        <v>599</v>
      </c>
      <c r="E331" s="36" t="s">
        <v>844</v>
      </c>
      <c r="F331" s="39" t="s">
        <v>720</v>
      </c>
      <c r="G331" s="36" t="s">
        <v>869</v>
      </c>
    </row>
    <row r="332" spans="1:7" x14ac:dyDescent="0.2">
      <c r="A332" s="232"/>
      <c r="C332" s="36" t="str">
        <f t="shared" si="9"/>
        <v>Selezionare uno dei tipi di finestra registrati nel foglio "Finestra".</v>
      </c>
      <c r="D332" s="36" t="str">
        <f>"Wählen Sie einen der im Blatt '"&amp;Texte!$C$227&amp;"' erfassten Fenstertypen."</f>
        <v>Wählen Sie einen der im Blatt 'Fenster' erfassten Fenstertypen.</v>
      </c>
      <c r="E332" s="36" t="s">
        <v>845</v>
      </c>
      <c r="F332" s="39" t="s">
        <v>721</v>
      </c>
      <c r="G332" s="36" t="s">
        <v>870</v>
      </c>
    </row>
    <row r="333" spans="1:7" x14ac:dyDescent="0.2">
      <c r="A333" s="232"/>
      <c r="C333" s="36" t="str">
        <f t="shared" si="9"/>
        <v>Errore</v>
      </c>
      <c r="D333" s="36" t="s">
        <v>616</v>
      </c>
      <c r="E333" s="36" t="s">
        <v>799</v>
      </c>
      <c r="F333" s="39" t="s">
        <v>677</v>
      </c>
      <c r="G333" s="36" t="s">
        <v>767</v>
      </c>
    </row>
    <row r="334" spans="1:7" x14ac:dyDescent="0.2">
      <c r="A334" s="232"/>
      <c r="C334" s="36" t="str">
        <f t="shared" si="9"/>
        <v>È necessario selezionare una voce dall' elenco.</v>
      </c>
      <c r="D334" s="36" t="s">
        <v>46</v>
      </c>
      <c r="E334" s="36" t="s">
        <v>820</v>
      </c>
      <c r="F334" s="39" t="s">
        <v>698</v>
      </c>
      <c r="G334" s="36" t="s">
        <v>868</v>
      </c>
    </row>
    <row r="335" spans="1:7" x14ac:dyDescent="0.2">
      <c r="A335" s="232">
        <v>3</v>
      </c>
      <c r="B335" s="36" t="s">
        <v>622</v>
      </c>
      <c r="C335" s="36" t="str">
        <f t="shared" si="9"/>
        <v>Numero</v>
      </c>
      <c r="D335" s="36" t="s">
        <v>67</v>
      </c>
      <c r="E335" s="36" t="s">
        <v>839</v>
      </c>
      <c r="F335" s="39" t="s">
        <v>715</v>
      </c>
      <c r="G335" s="36" t="s">
        <v>872</v>
      </c>
    </row>
    <row r="336" spans="1:7" x14ac:dyDescent="0.2">
      <c r="A336" s="232"/>
      <c r="C336" s="36" t="str">
        <f t="shared" si="9"/>
        <v>Immettere il numero totale di questo tipo di finestra.</v>
      </c>
      <c r="D336" s="36" t="s">
        <v>620</v>
      </c>
      <c r="E336" s="36" t="s">
        <v>846</v>
      </c>
      <c r="F336" s="39" t="s">
        <v>722</v>
      </c>
      <c r="G336" s="36" t="s">
        <v>884</v>
      </c>
    </row>
    <row r="337" spans="1:7" x14ac:dyDescent="0.2">
      <c r="A337" s="232"/>
      <c r="C337" s="36" t="str">
        <f t="shared" si="9"/>
        <v>Errore</v>
      </c>
      <c r="D337" s="36" t="s">
        <v>616</v>
      </c>
      <c r="E337" s="36" t="s">
        <v>799</v>
      </c>
      <c r="F337" s="39" t="s">
        <v>677</v>
      </c>
      <c r="G337" s="36" t="s">
        <v>767</v>
      </c>
    </row>
    <row r="338" spans="1:7" x14ac:dyDescent="0.2">
      <c r="A338" s="232"/>
      <c r="C338" s="36" t="str">
        <f t="shared" si="9"/>
        <v>È necessario immettere valori interi compresi tra 0 e 999.</v>
      </c>
      <c r="D338" s="36" t="s">
        <v>619</v>
      </c>
      <c r="E338" s="36" t="s">
        <v>841</v>
      </c>
      <c r="F338" s="39" t="s">
        <v>717</v>
      </c>
      <c r="G338" s="36" t="s">
        <v>1006</v>
      </c>
    </row>
    <row r="339" spans="1:7" x14ac:dyDescent="0.2">
      <c r="A339" s="232">
        <v>3</v>
      </c>
      <c r="B339" s="36" t="s">
        <v>623</v>
      </c>
      <c r="C339" s="36" t="str">
        <f t="shared" si="9"/>
        <v>Finestra Tipo</v>
      </c>
      <c r="D339" s="36" t="s">
        <v>599</v>
      </c>
      <c r="E339" s="36" t="s">
        <v>844</v>
      </c>
      <c r="F339" s="39" t="s">
        <v>720</v>
      </c>
      <c r="G339" s="36" t="s">
        <v>869</v>
      </c>
    </row>
    <row r="340" spans="1:7" x14ac:dyDescent="0.2">
      <c r="A340" s="232"/>
      <c r="C340" s="36" t="str">
        <f t="shared" si="9"/>
        <v>Selezionare uno dei tipi di finestra registrati nel foglio "Finestra".</v>
      </c>
      <c r="D340" s="36" t="str">
        <f>"Wählen Sie einen der im Blatt '"&amp;Texte!$C$227&amp;"' erfassten Fenstertypen."</f>
        <v>Wählen Sie einen der im Blatt 'Fenster' erfassten Fenstertypen.</v>
      </c>
      <c r="E340" s="36" t="s">
        <v>845</v>
      </c>
      <c r="F340" s="39" t="s">
        <v>721</v>
      </c>
      <c r="G340" s="36" t="s">
        <v>870</v>
      </c>
    </row>
    <row r="341" spans="1:7" x14ac:dyDescent="0.2">
      <c r="A341" s="232"/>
      <c r="C341" s="36" t="str">
        <f t="shared" si="9"/>
        <v>Errore</v>
      </c>
      <c r="D341" s="36" t="s">
        <v>616</v>
      </c>
      <c r="E341" s="36" t="s">
        <v>799</v>
      </c>
      <c r="F341" s="39" t="s">
        <v>677</v>
      </c>
      <c r="G341" s="36" t="s">
        <v>767</v>
      </c>
    </row>
    <row r="342" spans="1:7" x14ac:dyDescent="0.2">
      <c r="A342" s="232"/>
      <c r="C342" s="36" t="str">
        <f t="shared" si="9"/>
        <v>È necessario selezionare una voce dall' elenco.</v>
      </c>
      <c r="D342" s="36" t="s">
        <v>46</v>
      </c>
      <c r="E342" s="36" t="s">
        <v>820</v>
      </c>
      <c r="F342" s="39" t="s">
        <v>698</v>
      </c>
      <c r="G342" s="36" t="s">
        <v>868</v>
      </c>
    </row>
    <row r="343" spans="1:7" x14ac:dyDescent="0.2">
      <c r="A343" s="232">
        <v>3</v>
      </c>
      <c r="B343" s="36" t="s">
        <v>624</v>
      </c>
      <c r="C343" s="36" t="str">
        <f t="shared" si="9"/>
        <v>Numero</v>
      </c>
      <c r="D343" s="36" t="s">
        <v>67</v>
      </c>
      <c r="E343" s="36" t="s">
        <v>839</v>
      </c>
      <c r="F343" s="39" t="s">
        <v>715</v>
      </c>
      <c r="G343" s="36" t="s">
        <v>872</v>
      </c>
    </row>
    <row r="344" spans="1:7" x14ac:dyDescent="0.2">
      <c r="A344" s="232"/>
      <c r="C344" s="36" t="str">
        <f t="shared" si="9"/>
        <v>Immettere il numero totale di questo tipo di finestra.</v>
      </c>
      <c r="D344" s="36" t="s">
        <v>620</v>
      </c>
      <c r="E344" s="36" t="s">
        <v>846</v>
      </c>
      <c r="F344" s="39" t="s">
        <v>722</v>
      </c>
      <c r="G344" s="36" t="s">
        <v>884</v>
      </c>
    </row>
    <row r="345" spans="1:7" x14ac:dyDescent="0.2">
      <c r="A345" s="232"/>
      <c r="C345" s="36" t="str">
        <f t="shared" si="9"/>
        <v>Errore</v>
      </c>
      <c r="D345" s="36" t="s">
        <v>616</v>
      </c>
      <c r="E345" s="36" t="s">
        <v>799</v>
      </c>
      <c r="F345" s="39" t="s">
        <v>677</v>
      </c>
      <c r="G345" s="36" t="s">
        <v>767</v>
      </c>
    </row>
    <row r="346" spans="1:7" x14ac:dyDescent="0.2">
      <c r="A346" s="232"/>
      <c r="C346" s="36" t="str">
        <f t="shared" si="9"/>
        <v>È necessario immettere valori interi compresi tra 0 e 999.</v>
      </c>
      <c r="D346" s="36" t="s">
        <v>619</v>
      </c>
      <c r="E346" s="36" t="s">
        <v>841</v>
      </c>
      <c r="F346" s="39" t="s">
        <v>717</v>
      </c>
      <c r="G346" s="36" t="s">
        <v>773</v>
      </c>
    </row>
    <row r="347" spans="1:7" x14ac:dyDescent="0.2">
      <c r="A347" s="316">
        <v>4</v>
      </c>
      <c r="B347" s="36" t="s">
        <v>603</v>
      </c>
      <c r="C347" s="36" t="str">
        <f t="shared" si="9"/>
        <v>Profondità dell'area usata</v>
      </c>
      <c r="D347" s="36" t="s">
        <v>993</v>
      </c>
      <c r="E347" s="117" t="s">
        <v>947</v>
      </c>
      <c r="F347" s="117" t="s">
        <v>943</v>
      </c>
      <c r="G347" s="117" t="s">
        <v>945</v>
      </c>
    </row>
    <row r="348" spans="1:7" x14ac:dyDescent="0.2">
      <c r="A348" s="316"/>
      <c r="C348" s="36" t="str">
        <f t="shared" si="9"/>
        <v>Immettere la profondità delle aree utilizzate in permanenza dalle persone (misurata dalla facciata).</v>
      </c>
      <c r="D348" s="36" t="s">
        <v>994</v>
      </c>
      <c r="E348" s="36" t="s">
        <v>1008</v>
      </c>
      <c r="F348" s="36" t="s">
        <v>1007</v>
      </c>
      <c r="G348" s="36" t="s">
        <v>1009</v>
      </c>
    </row>
    <row r="349" spans="1:7" x14ac:dyDescent="0.2">
      <c r="A349" s="316"/>
      <c r="C349" s="36" t="str">
        <f t="shared" si="9"/>
        <v>Errore</v>
      </c>
      <c r="D349" s="36" t="s">
        <v>616</v>
      </c>
      <c r="E349" s="36" t="s">
        <v>799</v>
      </c>
      <c r="F349" s="39" t="s">
        <v>677</v>
      </c>
      <c r="G349" s="36" t="s">
        <v>767</v>
      </c>
    </row>
    <row r="350" spans="1:7" x14ac:dyDescent="0.2">
      <c r="A350" s="316"/>
      <c r="C350" s="36" t="str">
        <f t="shared" si="9"/>
        <v>È necessario immettere valori compresi tra 0 e 999.</v>
      </c>
      <c r="D350" s="36" t="s">
        <v>647</v>
      </c>
      <c r="E350" s="36" t="s">
        <v>806</v>
      </c>
      <c r="F350" s="39" t="s">
        <v>861</v>
      </c>
      <c r="G350" s="36" t="s">
        <v>773</v>
      </c>
    </row>
    <row r="351" spans="1:7" x14ac:dyDescent="0.2">
      <c r="A351" s="316">
        <v>4</v>
      </c>
      <c r="B351" s="36" t="s">
        <v>604</v>
      </c>
      <c r="C351" s="36" t="str">
        <f t="shared" si="9"/>
        <v>Raggio visivo</v>
      </c>
      <c r="D351" s="36" t="s">
        <v>995</v>
      </c>
      <c r="E351" s="117" t="s">
        <v>950</v>
      </c>
      <c r="F351" s="117" t="s">
        <v>951</v>
      </c>
      <c r="G351" s="117" t="s">
        <v>949</v>
      </c>
    </row>
    <row r="352" spans="1:7" x14ac:dyDescent="0.2">
      <c r="A352" s="316"/>
      <c r="C352" s="36" t="str">
        <f t="shared" si="9"/>
        <v>Immettere la distanza dall'oggetto successivo (misurata dalla facciata).</v>
      </c>
      <c r="D352" s="36" t="s">
        <v>996</v>
      </c>
      <c r="E352" s="36" t="s">
        <v>1004</v>
      </c>
      <c r="F352" s="36" t="s">
        <v>1005</v>
      </c>
      <c r="G352" s="36" t="s">
        <v>1003</v>
      </c>
    </row>
    <row r="353" spans="1:7" x14ac:dyDescent="0.2">
      <c r="A353" s="316"/>
      <c r="C353" s="36" t="str">
        <f t="shared" si="9"/>
        <v>Errore</v>
      </c>
      <c r="D353" s="36" t="s">
        <v>616</v>
      </c>
      <c r="E353" s="36" t="s">
        <v>799</v>
      </c>
      <c r="F353" s="39" t="s">
        <v>677</v>
      </c>
      <c r="G353" s="36" t="s">
        <v>767</v>
      </c>
    </row>
    <row r="354" spans="1:7" x14ac:dyDescent="0.2">
      <c r="A354" s="316"/>
      <c r="C354" s="36" t="str">
        <f t="shared" si="9"/>
        <v>È necessario immettere valori interi compresi tra 0 e 999.</v>
      </c>
      <c r="D354" s="36" t="s">
        <v>997</v>
      </c>
      <c r="E354" s="36" t="s">
        <v>841</v>
      </c>
      <c r="F354" s="39" t="s">
        <v>717</v>
      </c>
      <c r="G354" s="36" t="s">
        <v>1006</v>
      </c>
    </row>
    <row r="355" spans="1:7" x14ac:dyDescent="0.2">
      <c r="A355" s="316">
        <v>4</v>
      </c>
      <c r="B355" s="36" t="s">
        <v>605</v>
      </c>
      <c r="C355" s="36" t="str">
        <f t="shared" si="9"/>
        <v>Livelli di visione</v>
      </c>
      <c r="D355" s="36" t="s">
        <v>902</v>
      </c>
      <c r="E355" s="117" t="s">
        <v>1000</v>
      </c>
      <c r="F355" s="117" t="s">
        <v>1001</v>
      </c>
      <c r="G355" s="117" t="s">
        <v>1002</v>
      </c>
    </row>
    <row r="356" spans="1:7" x14ac:dyDescent="0.2">
      <c r="A356" s="316"/>
      <c r="C356" s="36" t="str">
        <f t="shared" si="9"/>
        <v>Selezionare i livelli visibili dal punto più lontano ad un'altezza di 1,2 metri (attività da seduti) o 1,7 metri (attività in piedi) quando si guarda attraverso la finestra.</v>
      </c>
      <c r="D356" s="36" t="s">
        <v>998</v>
      </c>
      <c r="E356" s="36" t="s">
        <v>1012</v>
      </c>
      <c r="F356" s="36" t="s">
        <v>1011</v>
      </c>
      <c r="G356" s="36" t="s">
        <v>1010</v>
      </c>
    </row>
    <row r="357" spans="1:7" x14ac:dyDescent="0.2">
      <c r="A357" s="316"/>
      <c r="C357" s="36" t="str">
        <f t="shared" si="9"/>
        <v>Errore</v>
      </c>
      <c r="D357" s="36" t="s">
        <v>616</v>
      </c>
      <c r="E357" s="36" t="s">
        <v>799</v>
      </c>
      <c r="F357" s="39" t="s">
        <v>677</v>
      </c>
      <c r="G357" s="36" t="s">
        <v>767</v>
      </c>
    </row>
    <row r="358" spans="1:7" x14ac:dyDescent="0.2">
      <c r="A358" s="316"/>
      <c r="C358" s="36" t="str">
        <f t="shared" si="9"/>
        <v>È necessario selezionare una voce dall' elenco.</v>
      </c>
      <c r="D358" s="36" t="s">
        <v>46</v>
      </c>
      <c r="E358" s="36" t="s">
        <v>820</v>
      </c>
      <c r="F358" s="39" t="s">
        <v>698</v>
      </c>
      <c r="G358" s="36" t="s">
        <v>868</v>
      </c>
    </row>
  </sheetData>
  <sheetProtection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D29"/>
  <sheetViews>
    <sheetView workbookViewId="0">
      <selection activeCell="A6" sqref="A6"/>
    </sheetView>
  </sheetViews>
  <sheetFormatPr baseColWidth="10" defaultRowHeight="15" x14ac:dyDescent="0.2"/>
  <cols>
    <col min="2" max="2" width="73.21875" customWidth="1"/>
  </cols>
  <sheetData>
    <row r="1" spans="1:4" ht="23.25" x14ac:dyDescent="0.35">
      <c r="A1" s="88" t="s">
        <v>1031</v>
      </c>
    </row>
    <row r="3" spans="1:4" x14ac:dyDescent="0.2">
      <c r="A3" s="55" t="s">
        <v>1032</v>
      </c>
      <c r="B3" s="55" t="s">
        <v>1033</v>
      </c>
      <c r="C3" s="55" t="s">
        <v>1034</v>
      </c>
      <c r="D3" s="55" t="s">
        <v>1035</v>
      </c>
    </row>
    <row r="4" spans="1:4" x14ac:dyDescent="0.2">
      <c r="A4" s="320" t="s">
        <v>1039</v>
      </c>
      <c r="B4" s="27" t="s">
        <v>1036</v>
      </c>
      <c r="C4" s="318">
        <v>43106</v>
      </c>
      <c r="D4" s="27" t="s">
        <v>1037</v>
      </c>
    </row>
    <row r="5" spans="1:4" x14ac:dyDescent="0.2">
      <c r="A5" s="320" t="s">
        <v>1038</v>
      </c>
      <c r="B5" s="27" t="s">
        <v>1040</v>
      </c>
      <c r="C5" s="318">
        <v>43830</v>
      </c>
      <c r="D5" s="27" t="s">
        <v>1037</v>
      </c>
    </row>
    <row r="6" spans="1:4" x14ac:dyDescent="0.2">
      <c r="A6" s="320"/>
      <c r="B6" s="27"/>
      <c r="C6" s="27"/>
      <c r="D6" s="27"/>
    </row>
    <row r="7" spans="1:4" x14ac:dyDescent="0.2">
      <c r="A7" s="27"/>
      <c r="B7" s="27"/>
      <c r="C7" s="27"/>
      <c r="D7" s="27"/>
    </row>
    <row r="8" spans="1:4" x14ac:dyDescent="0.2">
      <c r="A8" s="27"/>
      <c r="B8" s="27"/>
      <c r="C8" s="27"/>
      <c r="D8" s="27"/>
    </row>
    <row r="9" spans="1:4" x14ac:dyDescent="0.2">
      <c r="A9" s="27"/>
      <c r="B9" s="27"/>
      <c r="C9" s="27"/>
      <c r="D9" s="27"/>
    </row>
    <row r="10" spans="1:4" x14ac:dyDescent="0.2">
      <c r="A10" s="27"/>
      <c r="B10" s="27"/>
      <c r="C10" s="27"/>
      <c r="D10" s="27"/>
    </row>
    <row r="11" spans="1:4" x14ac:dyDescent="0.2">
      <c r="A11" s="27"/>
      <c r="B11" s="27"/>
      <c r="C11" s="27"/>
      <c r="D11" s="27"/>
    </row>
    <row r="12" spans="1:4" x14ac:dyDescent="0.2">
      <c r="A12" s="27"/>
      <c r="B12" s="27"/>
      <c r="C12" s="27"/>
      <c r="D12" s="27"/>
    </row>
    <row r="13" spans="1:4" x14ac:dyDescent="0.2">
      <c r="A13" s="27"/>
      <c r="B13" s="27"/>
      <c r="C13" s="27"/>
      <c r="D13" s="27"/>
    </row>
    <row r="14" spans="1:4" x14ac:dyDescent="0.2">
      <c r="A14" s="27"/>
      <c r="B14" s="27"/>
      <c r="C14" s="27"/>
      <c r="D14" s="27"/>
    </row>
    <row r="15" spans="1:4" x14ac:dyDescent="0.2">
      <c r="A15" s="27"/>
      <c r="B15" s="27"/>
      <c r="C15" s="27"/>
      <c r="D15" s="27"/>
    </row>
    <row r="16" spans="1:4" x14ac:dyDescent="0.2">
      <c r="A16" s="27"/>
      <c r="B16" s="27"/>
      <c r="C16" s="27"/>
      <c r="D16" s="27"/>
    </row>
    <row r="17" spans="1:4" x14ac:dyDescent="0.2">
      <c r="A17" s="27"/>
      <c r="B17" s="27"/>
      <c r="C17" s="27"/>
      <c r="D17" s="27"/>
    </row>
    <row r="18" spans="1:4" x14ac:dyDescent="0.2">
      <c r="A18" s="27"/>
      <c r="B18" s="27"/>
      <c r="C18" s="27"/>
      <c r="D18" s="27"/>
    </row>
    <row r="19" spans="1:4" x14ac:dyDescent="0.2">
      <c r="A19" s="27"/>
      <c r="B19" s="27"/>
      <c r="C19" s="27"/>
      <c r="D19" s="27"/>
    </row>
    <row r="20" spans="1:4" x14ac:dyDescent="0.2">
      <c r="A20" s="27"/>
      <c r="B20" s="27"/>
      <c r="C20" s="27"/>
      <c r="D20" s="27"/>
    </row>
    <row r="21" spans="1:4" x14ac:dyDescent="0.2">
      <c r="A21" s="27"/>
      <c r="B21" s="27"/>
      <c r="C21" s="27"/>
      <c r="D21" s="27"/>
    </row>
    <row r="22" spans="1:4" x14ac:dyDescent="0.2">
      <c r="A22" s="27"/>
      <c r="B22" s="27"/>
      <c r="C22" s="27"/>
      <c r="D22" s="27"/>
    </row>
    <row r="23" spans="1:4" x14ac:dyDescent="0.2">
      <c r="A23" s="27"/>
      <c r="B23" s="27"/>
      <c r="C23" s="27"/>
      <c r="D23" s="27"/>
    </row>
    <row r="24" spans="1:4" x14ac:dyDescent="0.2">
      <c r="A24" s="27"/>
      <c r="B24" s="27"/>
      <c r="C24" s="27"/>
      <c r="D24" s="27"/>
    </row>
    <row r="25" spans="1:4" x14ac:dyDescent="0.2">
      <c r="A25" s="27"/>
      <c r="B25" s="27"/>
      <c r="C25" s="27"/>
      <c r="D25" s="27"/>
    </row>
    <row r="26" spans="1:4" x14ac:dyDescent="0.2">
      <c r="A26" s="27"/>
      <c r="B26" s="27"/>
      <c r="C26" s="27"/>
      <c r="D26" s="27"/>
    </row>
    <row r="27" spans="1:4" x14ac:dyDescent="0.2">
      <c r="A27" s="27"/>
      <c r="B27" s="27"/>
      <c r="C27" s="27"/>
      <c r="D27" s="27"/>
    </row>
    <row r="28" spans="1:4" x14ac:dyDescent="0.2">
      <c r="A28" s="319"/>
      <c r="B28" s="319"/>
      <c r="C28" s="319"/>
      <c r="D28" s="319"/>
    </row>
    <row r="29" spans="1:4" x14ac:dyDescent="0.2">
      <c r="A29" s="321" t="str">
        <f>INDEX($A$4:$A$28,SUMPRODUCT(MAX(($A$4:$A$28&lt;&gt;"")*ROW($A$4:$A$28)))-3,1)</f>
        <v>2.10</v>
      </c>
      <c r="B29" s="55"/>
      <c r="C29" s="55"/>
      <c r="D29" s="5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53</vt:i4>
      </vt:variant>
    </vt:vector>
  </HeadingPairs>
  <TitlesOfParts>
    <vt:vector size="61" baseType="lpstr">
      <vt:lpstr>Riassunto</vt:lpstr>
      <vt:lpstr>Finestre</vt:lpstr>
      <vt:lpstr>Illuminazione_naturale</vt:lpstr>
      <vt:lpstr>Prospettive</vt:lpstr>
      <vt:lpstr>Questionario_ammodernamento</vt:lpstr>
      <vt:lpstr>Constants</vt:lpstr>
      <vt:lpstr>Texte</vt:lpstr>
      <vt:lpstr>Versionierung</vt:lpstr>
      <vt:lpstr>Antwort_simp</vt:lpstr>
      <vt:lpstr>Befriedigend</vt:lpstr>
      <vt:lpstr>Finestre!Druckbereich</vt:lpstr>
      <vt:lpstr>Illuminazione_naturale!Druckbereich</vt:lpstr>
      <vt:lpstr>Prospettive!Druckbereich</vt:lpstr>
      <vt:lpstr>Questionario_ammodernamento!Druckbereich</vt:lpstr>
      <vt:lpstr>Riassunto!Druckbereich</vt:lpstr>
      <vt:lpstr>Druckbereich</vt:lpstr>
      <vt:lpstr>Illuminazione_naturale!Drucktitel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Severin Lenel</cp:lastModifiedBy>
  <cp:lastPrinted>2019-12-31T21:25:02Z</cp:lastPrinted>
  <dcterms:created xsi:type="dcterms:W3CDTF">1999-01-20T17:37:13Z</dcterms:created>
  <dcterms:modified xsi:type="dcterms:W3CDTF">2020-01-02T11:46:40Z</dcterms:modified>
</cp:coreProperties>
</file>