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Basil Monkewitz\Nextcloud\ecobau\05_Instrumente\04_Minergie-ECO\03_Hilfsmittel\06_Oekologischer_Restwert\"/>
    </mc:Choice>
  </mc:AlternateContent>
  <xr:revisionPtr revIDLastSave="0" documentId="13_ncr:1_{19024763-7490-40F4-B00A-824359214379}" xr6:coauthVersionLast="47" xr6:coauthVersionMax="47" xr10:uidLastSave="{00000000-0000-0000-0000-000000000000}"/>
  <workbookProtection workbookAlgorithmName="SHA-512" workbookHashValue="kzu+YxdjnFCDrgWYVD3q9GbJgCYdlFMGof0ojCeQt0bsG6bg+DtVIW3MHPBZ4l9rdtiSyc9MEMjFOcAXpoOooA==" workbookSaltValue="+g6uWCzopleHfapwhTjadA==" workbookSpinCount="100000" lockStructure="1"/>
  <bookViews>
    <workbookView xWindow="230" yWindow="440" windowWidth="37900" windowHeight="20260" xr2:uid="{00000000-000D-0000-FFFF-FFFF00000000}"/>
  </bookViews>
  <sheets>
    <sheet name="Start" sheetId="4" r:id="rId1"/>
    <sheet name="Berechnung_Calculation" sheetId="1" r:id="rId2"/>
    <sheet name="Constants" sheetId="2" state="hidden" r:id="rId3"/>
    <sheet name="Texte" sheetId="3" state="hidden" r:id="rId4"/>
    <sheet name="Versionierung" sheetId="5" state="hidden" r:id="rId5"/>
  </sheets>
  <definedNames>
    <definedName name="_xlnm.Print_Area" localSheetId="1">Berechnung_Calculation!$A$1:$J$22</definedName>
    <definedName name="_xlnm.Print_Area" localSheetId="0">Start!$A$1:$D$22</definedName>
    <definedName name="GE_GF">Constants!$C$39</definedName>
    <definedName name="LstBauweise">Constants!$B$19:$B$24</definedName>
    <definedName name="LstGebTyp">Constants!$B$6:$B$16</definedName>
    <definedName name="LstKompaktheit">Constants!$B$27:$B$30</definedName>
    <definedName name="LstRCQuote">Constants!#REF!</definedName>
    <definedName name="LstSprache">Constants!$B$33:$B$36</definedName>
    <definedName name="LstWVQuote">Constants!$B$33:$B$36</definedName>
    <definedName name="MxBauweise">Constants!$B$19:$C$24</definedName>
    <definedName name="MxGebTyp">Constants!$B$6:$D$16</definedName>
    <definedName name="MxKompaktheit">Constants!$B$27:$C$30</definedName>
    <definedName name="MxRCQuote">Constants!#REF!</definedName>
    <definedName name="MxTexte">Texte!$A$4:$F$59</definedName>
    <definedName name="MxWVQuote">Constants!$B$33:$C$36</definedName>
    <definedName name="Sprachwahl">Start!$D$3</definedName>
    <definedName name="THGE_GF">Constants!$C$40</definedName>
    <definedName name="Version">Versionierung!$A$29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  <c r="E17" i="3"/>
  <c r="D23" i="3"/>
  <c r="D17" i="3"/>
  <c r="B33" i="2"/>
  <c r="F75" i="2"/>
  <c r="G75" i="2"/>
  <c r="F76" i="2"/>
  <c r="G76" i="2"/>
  <c r="G90" i="2"/>
  <c r="K90" i="2" a="1"/>
  <c r="K90" i="2"/>
  <c r="J90" i="2" a="1"/>
  <c r="J90" i="2"/>
  <c r="C23" i="3"/>
  <c r="B23" i="3" a="1"/>
  <c r="B23" i="3"/>
  <c r="A18" i="4"/>
  <c r="F23" i="3"/>
  <c r="B39" i="3" a="1"/>
  <c r="B39" i="3"/>
  <c r="B6" i="2"/>
  <c r="C75" i="2"/>
  <c r="B40" i="3" a="1"/>
  <c r="B40" i="3"/>
  <c r="B7" i="2"/>
  <c r="B41" i="3" a="1"/>
  <c r="B41" i="3"/>
  <c r="B8" i="2"/>
  <c r="B42" i="3" a="1"/>
  <c r="B42" i="3"/>
  <c r="B9" i="2"/>
  <c r="B43" i="3" a="1"/>
  <c r="B43" i="3"/>
  <c r="B10" i="2"/>
  <c r="B44" i="3" a="1"/>
  <c r="B44" i="3"/>
  <c r="B11" i="2"/>
  <c r="B45" i="3" a="1"/>
  <c r="B45" i="3"/>
  <c r="B12" i="2"/>
  <c r="B46" i="3" a="1"/>
  <c r="B46" i="3"/>
  <c r="B13" i="2"/>
  <c r="B47" i="3" a="1"/>
  <c r="B47" i="3"/>
  <c r="B14" i="2"/>
  <c r="B48" i="3" a="1"/>
  <c r="B48" i="3"/>
  <c r="B15" i="2"/>
  <c r="B49" i="3" a="1"/>
  <c r="B49" i="3"/>
  <c r="B16" i="2"/>
  <c r="I75" i="2"/>
  <c r="C76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F90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D6" i="2"/>
  <c r="D8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C77" i="2"/>
  <c r="C6" i="2"/>
  <c r="C7" i="2"/>
  <c r="D7" i="2"/>
  <c r="C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78" i="2"/>
  <c r="C79" i="2"/>
  <c r="C80" i="2"/>
  <c r="C81" i="2"/>
  <c r="C82" i="2"/>
  <c r="C83" i="2"/>
  <c r="C84" i="2"/>
  <c r="C85" i="2"/>
  <c r="C86" i="2"/>
  <c r="C87" i="2"/>
  <c r="C88" i="2"/>
  <c r="C89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C40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C39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A89" i="2"/>
  <c r="B8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76" i="2"/>
  <c r="B76" i="2"/>
  <c r="A77" i="2"/>
  <c r="B77" i="2"/>
  <c r="A78" i="2"/>
  <c r="B78" i="2"/>
  <c r="A79" i="2"/>
  <c r="B79" i="2"/>
  <c r="A75" i="2"/>
  <c r="B75" i="2"/>
  <c r="B38" i="3" a="1"/>
  <c r="B38" i="3"/>
  <c r="J22" i="1"/>
  <c r="B37" i="3" a="1"/>
  <c r="B37" i="3"/>
  <c r="B22" i="1"/>
  <c r="B4" i="3" a="1"/>
  <c r="B4" i="3"/>
  <c r="A1" i="4"/>
  <c r="A1" i="2"/>
  <c r="B20" i="3" a="1"/>
  <c r="B20" i="3"/>
  <c r="B34" i="2"/>
  <c r="B22" i="3" a="1"/>
  <c r="B22" i="3"/>
  <c r="B21" i="3" a="1"/>
  <c r="B21" i="3"/>
  <c r="C22" i="4"/>
  <c r="B7" i="3" a="1"/>
  <c r="B7" i="3"/>
  <c r="C3" i="4"/>
  <c r="B32" i="3" a="1"/>
  <c r="B32" i="3"/>
  <c r="I3" i="1"/>
  <c r="C15" i="4"/>
  <c r="B33" i="3" a="1"/>
  <c r="B33" i="3"/>
  <c r="J3" i="1"/>
  <c r="D15" i="4"/>
  <c r="D22" i="4"/>
  <c r="B22" i="4"/>
  <c r="B19" i="3" a="1"/>
  <c r="B19" i="3"/>
  <c r="A22" i="4"/>
  <c r="B18" i="3" a="1"/>
  <c r="B18" i="3"/>
  <c r="A20" i="4"/>
  <c r="B57" i="3" a="1"/>
  <c r="B57" i="3"/>
  <c r="B28" i="2"/>
  <c r="B58" i="3" a="1"/>
  <c r="B58" i="3"/>
  <c r="B29" i="2"/>
  <c r="B59" i="3" a="1"/>
  <c r="B59" i="3"/>
  <c r="B30" i="2"/>
  <c r="B56" i="3" a="1"/>
  <c r="B56" i="3"/>
  <c r="B27" i="2"/>
  <c r="C17" i="3"/>
  <c r="B17" i="3" a="1"/>
  <c r="B17" i="3"/>
  <c r="A17" i="4"/>
  <c r="B16" i="3" a="1"/>
  <c r="B16" i="3"/>
  <c r="A15" i="4"/>
  <c r="F17" i="3"/>
  <c r="B15" i="3" a="1"/>
  <c r="B15" i="3"/>
  <c r="A13" i="4"/>
  <c r="B50" i="3" a="1"/>
  <c r="B50" i="3"/>
  <c r="B19" i="2"/>
  <c r="B51" i="3" a="1"/>
  <c r="B51" i="3"/>
  <c r="B20" i="2"/>
  <c r="B52" i="3" a="1"/>
  <c r="B52" i="3"/>
  <c r="B21" i="2"/>
  <c r="B53" i="3" a="1"/>
  <c r="B53" i="3"/>
  <c r="B22" i="2"/>
  <c r="B54" i="3" a="1"/>
  <c r="B54" i="3"/>
  <c r="B23" i="2"/>
  <c r="B55" i="3" a="1"/>
  <c r="B55" i="3"/>
  <c r="B24" i="2"/>
  <c r="J13" i="1"/>
  <c r="J14" i="1"/>
  <c r="J15" i="1"/>
  <c r="J16" i="1"/>
  <c r="J17" i="1"/>
  <c r="J18" i="1"/>
  <c r="J19" i="1"/>
  <c r="I13" i="1"/>
  <c r="I14" i="1"/>
  <c r="I15" i="1"/>
  <c r="I16" i="1"/>
  <c r="I17" i="1"/>
  <c r="I18" i="1"/>
  <c r="I19" i="1"/>
  <c r="B36" i="3" a="1"/>
  <c r="B36" i="3"/>
  <c r="E21" i="1"/>
  <c r="B35" i="3" a="1"/>
  <c r="B35" i="3"/>
  <c r="B21" i="1"/>
  <c r="B34" i="3" a="1"/>
  <c r="B34" i="3"/>
  <c r="B20" i="1"/>
  <c r="B5" i="3" a="1"/>
  <c r="B5" i="3"/>
  <c r="A29" i="5"/>
  <c r="D1" i="4" a="1"/>
  <c r="D1" i="4"/>
  <c r="J1" i="1"/>
  <c r="B31" i="3" a="1"/>
  <c r="B31" i="3"/>
  <c r="H3" i="1"/>
  <c r="B30" i="3" a="1"/>
  <c r="B30" i="3"/>
  <c r="G3" i="1"/>
  <c r="B29" i="3" a="1"/>
  <c r="B29" i="3"/>
  <c r="F3" i="1"/>
  <c r="B28" i="3" a="1"/>
  <c r="B28" i="3"/>
  <c r="E3" i="1"/>
  <c r="B27" i="3" a="1"/>
  <c r="B27" i="3"/>
  <c r="D3" i="1"/>
  <c r="B26" i="3" a="1"/>
  <c r="B26" i="3"/>
  <c r="C3" i="1"/>
  <c r="B25" i="3" a="1"/>
  <c r="B25" i="3"/>
  <c r="B3" i="1"/>
  <c r="B24" i="3" a="1"/>
  <c r="B24" i="3"/>
  <c r="A3" i="1"/>
  <c r="A1" i="1"/>
  <c r="B6" i="3" a="1"/>
  <c r="B6" i="3"/>
  <c r="A3" i="4"/>
  <c r="B14" i="3" a="1"/>
  <c r="B14" i="3"/>
  <c r="A12" i="4"/>
  <c r="B10" i="3" a="1"/>
  <c r="B10" i="3"/>
  <c r="B11" i="3" a="1"/>
  <c r="B11" i="3"/>
  <c r="B12" i="3" a="1"/>
  <c r="B12" i="3"/>
  <c r="A8" i="4"/>
  <c r="B13" i="3" a="1"/>
  <c r="B13" i="3"/>
  <c r="A9" i="4"/>
  <c r="A10" i="4"/>
  <c r="A11" i="4"/>
  <c r="B8" i="3" a="1"/>
  <c r="B8" i="3"/>
  <c r="B9" i="3" a="1"/>
  <c r="B9" i="3"/>
  <c r="A7" i="4"/>
  <c r="A5" i="4"/>
  <c r="B36" i="2"/>
  <c r="B35" i="2"/>
  <c r="J6" i="1"/>
  <c r="J7" i="1"/>
  <c r="J8" i="1"/>
  <c r="J9" i="1"/>
  <c r="J10" i="1"/>
  <c r="J11" i="1"/>
  <c r="J12" i="1"/>
  <c r="J5" i="1"/>
  <c r="I6" i="1"/>
  <c r="I7" i="1"/>
  <c r="I8" i="1"/>
  <c r="I9" i="1"/>
  <c r="I10" i="1"/>
  <c r="I11" i="1"/>
  <c r="I12" i="1"/>
  <c r="I5" i="1"/>
  <c r="G20" i="1"/>
  <c r="F20" i="1"/>
  <c r="J20" i="1"/>
  <c r="J21" i="1"/>
  <c r="D17" i="4"/>
  <c r="I20" i="1"/>
  <c r="I21" i="1"/>
  <c r="C17" i="4"/>
  <c r="H90" i="2" a="1"/>
  <c r="H90" i="2"/>
  <c r="J91" i="2"/>
  <c r="D44" i="2"/>
  <c r="D43" i="2"/>
  <c r="I90" i="2" a="1"/>
  <c r="I90" i="2"/>
  <c r="K91" i="2"/>
  <c r="D49" i="2"/>
  <c r="D48" i="2"/>
  <c r="D50" i="2"/>
  <c r="D45" i="2"/>
  <c r="I22" i="1"/>
  <c r="D1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Severin Lenel </author>
  </authors>
  <commentList>
    <comment ref="I3" authorId="0" shapeId="0" xr:uid="{3EA92D5B-EF40-4ACA-869D-C6B070B1F6B5}">
      <text>
        <r>
          <rPr>
            <b/>
            <sz val="9"/>
            <color indexed="81"/>
            <rFont val="Segoe UI"/>
            <family val="2"/>
          </rPr>
          <t xml:space="preserve">Restwert Graue Energie
</t>
        </r>
        <r>
          <rPr>
            <sz val="9"/>
            <color indexed="81"/>
            <rFont val="Segoe UI"/>
            <family val="2"/>
          </rPr>
          <t xml:space="preserve">Restwert: nicht abgeschriebene im Gebäude gebundene graue Energie in kWh/m2 EBF.
</t>
        </r>
        <r>
          <rPr>
            <b/>
            <sz val="9"/>
            <color indexed="81"/>
            <rFont val="Segoe UI"/>
            <family val="2"/>
          </rPr>
          <t>Valeur résiduelle de l'énergie grise</t>
        </r>
        <r>
          <rPr>
            <sz val="9"/>
            <color indexed="81"/>
            <rFont val="Segoe UI"/>
            <family val="2"/>
          </rPr>
          <t xml:space="preserve">
Valeur résiduelle : énergie grise non amortie liée au bâtiment en kWh/m2 SRE.
</t>
        </r>
        <r>
          <rPr>
            <b/>
            <sz val="9"/>
            <color indexed="81"/>
            <rFont val="Segoe UI"/>
            <family val="2"/>
          </rPr>
          <t>Valore residuo dell'energia grigia</t>
        </r>
        <r>
          <rPr>
            <sz val="9"/>
            <color indexed="81"/>
            <rFont val="Segoe UI"/>
            <family val="2"/>
          </rPr>
          <t xml:space="preserve">
Valore residuo: energia grigia non ammortizzata nell'edificio in kWh/m2 SRE.
</t>
        </r>
      </text>
    </comment>
    <comment ref="J3" authorId="0" shapeId="0" xr:uid="{B3308BC7-3420-43B0-9B87-819510396506}">
      <text>
        <r>
          <rPr>
            <b/>
            <sz val="9"/>
            <color indexed="81"/>
            <rFont val="Segoe UI"/>
            <family val="2"/>
          </rPr>
          <t xml:space="preserve">Restwert Treibhausgasemissionen
</t>
        </r>
        <r>
          <rPr>
            <sz val="9"/>
            <color indexed="81"/>
            <rFont val="Segoe UI"/>
            <family val="2"/>
          </rPr>
          <t>Restwert: nicht abgeschriebene im Gebäude gebundene Treibhausgasemissionen in kWh/m2 EBF.</t>
        </r>
        <r>
          <rPr>
            <b/>
            <sz val="9"/>
            <color indexed="81"/>
            <rFont val="Segoe UI"/>
            <family val="2"/>
          </rPr>
          <t xml:space="preserve">
Valeur résiduelle des émissions de gaz à effet de serre
</t>
        </r>
        <r>
          <rPr>
            <sz val="9"/>
            <color indexed="81"/>
            <rFont val="Segoe UI"/>
            <family val="2"/>
          </rPr>
          <t>Valeur résiduelle : émissions de gaz à effet de serre non amortie liée au bâtiment en kWh/m2 SRE.</t>
        </r>
        <r>
          <rPr>
            <b/>
            <sz val="9"/>
            <color indexed="81"/>
            <rFont val="Segoe UI"/>
            <family val="2"/>
          </rPr>
          <t xml:space="preserve">
Valore residuo Emissioni di gas serra
</t>
        </r>
        <r>
          <rPr>
            <sz val="9"/>
            <color indexed="81"/>
            <rFont val="Segoe UI"/>
            <family val="2"/>
          </rPr>
          <t>Valore residuo: Emissioni di gas serra non ammortizzata nell'edificio in kWh/m2 SRE.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<sst xmlns="http://schemas.openxmlformats.org/spreadsheetml/2006/main" count="388" uniqueCount="305">
  <si>
    <t>Gebäudetyp</t>
  </si>
  <si>
    <t>Bauweise</t>
  </si>
  <si>
    <t>Kompaktheit</t>
  </si>
  <si>
    <t>Wohnen MFH</t>
  </si>
  <si>
    <t>Verwaltung</t>
  </si>
  <si>
    <t>Massivbau schwer</t>
  </si>
  <si>
    <t>Massivbau leicht</t>
  </si>
  <si>
    <t>Leichtbau Holz</t>
  </si>
  <si>
    <t>Leichtbau Stahl</t>
  </si>
  <si>
    <t>Mischbau</t>
  </si>
  <si>
    <t>Sehr kompakt</t>
  </si>
  <si>
    <t>Kompakt</t>
  </si>
  <si>
    <t>Wenig kompakt</t>
  </si>
  <si>
    <t>Nicht kompakt</t>
  </si>
  <si>
    <t>GebTyp</t>
  </si>
  <si>
    <t>Bezeichnung</t>
  </si>
  <si>
    <t>Nr.</t>
  </si>
  <si>
    <t>GE</t>
  </si>
  <si>
    <t>THGE</t>
  </si>
  <si>
    <t>Faktor</t>
  </si>
  <si>
    <t>EBF Neubau</t>
  </si>
  <si>
    <t>Konstanten und Listen</t>
  </si>
  <si>
    <t>Name</t>
  </si>
  <si>
    <t>Listeneinträge</t>
  </si>
  <si>
    <t>GWTHAE1</t>
  </si>
  <si>
    <t>GWTHAE2</t>
  </si>
  <si>
    <t>GWTH(GF-AE)1</t>
  </si>
  <si>
    <t>GWTH(GF-AE)2</t>
  </si>
  <si>
    <t>Erdsonden</t>
  </si>
  <si>
    <t>PV-Anlagen</t>
  </si>
  <si>
    <t>Therm. Kollekt.</t>
  </si>
  <si>
    <t>kg CO2eq/m2*a</t>
  </si>
  <si>
    <t>Bezug</t>
  </si>
  <si>
    <t>Beheizte Fläche (EBF)</t>
  </si>
  <si>
    <t>Unbeheizte Fläche (GF-EBF)</t>
  </si>
  <si>
    <t>Panelfläche</t>
  </si>
  <si>
    <t>Kollektorfläche</t>
  </si>
  <si>
    <t>Kleine Wohnbauten</t>
  </si>
  <si>
    <t>Schule</t>
  </si>
  <si>
    <t>Verkauf</t>
  </si>
  <si>
    <t>Restaurant</t>
  </si>
  <si>
    <t>Museen</t>
  </si>
  <si>
    <t>Spital</t>
  </si>
  <si>
    <t>Industrie</t>
  </si>
  <si>
    <t>Kleine Schulbauten</t>
  </si>
  <si>
    <t>Sportbauten</t>
  </si>
  <si>
    <t>Grenzwerte Minergie-ECO 2023</t>
  </si>
  <si>
    <t>kWh/m2*a</t>
  </si>
  <si>
    <t>GE EBF</t>
  </si>
  <si>
    <t>THGE EBF</t>
  </si>
  <si>
    <t>Wert</t>
  </si>
  <si>
    <t>GE_GF</t>
  </si>
  <si>
    <t>THGE_GF</t>
  </si>
  <si>
    <t>Baujahr</t>
  </si>
  <si>
    <t>Texte für Multilanguage</t>
  </si>
  <si>
    <t>Deutsch</t>
  </si>
  <si>
    <t>Francais</t>
  </si>
  <si>
    <t>Italiano</t>
  </si>
  <si>
    <t>ID</t>
  </si>
  <si>
    <t>Gewählt</t>
  </si>
  <si>
    <t>Sprachwahl</t>
  </si>
  <si>
    <t>English</t>
  </si>
  <si>
    <t>Start!A1</t>
  </si>
  <si>
    <t>Sprache</t>
  </si>
  <si>
    <t>Langue</t>
  </si>
  <si>
    <t>Start!A3</t>
  </si>
  <si>
    <t>Berechnung_Restwert!A3</t>
  </si>
  <si>
    <t>Anleitung</t>
  </si>
  <si>
    <t>Lingua</t>
  </si>
  <si>
    <t>Start!A5</t>
  </si>
  <si>
    <t>Start!A7</t>
  </si>
  <si>
    <t>Start!A8</t>
  </si>
  <si>
    <t>Start!A9</t>
  </si>
  <si>
    <t>Version</t>
  </si>
  <si>
    <t>Start!A10</t>
  </si>
  <si>
    <t>Start!A11</t>
  </si>
  <si>
    <t>Versionierung</t>
  </si>
  <si>
    <t>Versions-Nr.</t>
  </si>
  <si>
    <t>Beschrieb der Anpassungen</t>
  </si>
  <si>
    <t xml:space="preserve">Datum </t>
  </si>
  <si>
    <t>Zuständig</t>
  </si>
  <si>
    <t>Tool neu erstellt</t>
  </si>
  <si>
    <t>1.01</t>
  </si>
  <si>
    <t>SLE</t>
  </si>
  <si>
    <t>Berechnung_Restwert!B3</t>
  </si>
  <si>
    <t>Berechnung_Restwert!C3</t>
  </si>
  <si>
    <t>Berechnung_Restwert!D3</t>
  </si>
  <si>
    <t>Berechnung_Restwert!E3</t>
  </si>
  <si>
    <t>Berechnung_Restwert!F3</t>
  </si>
  <si>
    <t>Berechnung_Restwert!G3</t>
  </si>
  <si>
    <t>Berechnung_Restwert!H3</t>
  </si>
  <si>
    <t>Berechnung_Restwert!I3</t>
  </si>
  <si>
    <t>Berechnung_Restwert!J3</t>
  </si>
  <si>
    <t>Année de constr.</t>
  </si>
  <si>
    <t>Anno di costr.</t>
  </si>
  <si>
    <t>Building year</t>
  </si>
  <si>
    <t>Déscription</t>
  </si>
  <si>
    <t>Descrizione</t>
  </si>
  <si>
    <t>Description</t>
  </si>
  <si>
    <t>Building Type</t>
  </si>
  <si>
    <t>Tipo di edificio</t>
  </si>
  <si>
    <t>Type de bâtiment</t>
  </si>
  <si>
    <t>Type de construction</t>
  </si>
  <si>
    <t>Construction type</t>
  </si>
  <si>
    <t>Compactness</t>
  </si>
  <si>
    <t>Compacité</t>
  </si>
  <si>
    <t>Compattezza</t>
  </si>
  <si>
    <t>Residual ecological value of existing buildings</t>
  </si>
  <si>
    <t>Valeur écologique résiduelle des bâtiments existants</t>
  </si>
  <si>
    <t>Valore ecologico residuo degli edifici esistenti</t>
  </si>
  <si>
    <t>ERA new building</t>
  </si>
  <si>
    <t>No.</t>
  </si>
  <si>
    <t>Vérsion</t>
  </si>
  <si>
    <t>Versione</t>
  </si>
  <si>
    <t>Language</t>
  </si>
  <si>
    <t>Instruction</t>
  </si>
  <si>
    <t>Istruzione</t>
  </si>
  <si>
    <t>Abitazione plurifamiliare</t>
  </si>
  <si>
    <t>Petit immeuble</t>
  </si>
  <si>
    <t>Amministrazione</t>
  </si>
  <si>
    <t>Scuola</t>
  </si>
  <si>
    <t>Negozio</t>
  </si>
  <si>
    <t>Ristorante</t>
  </si>
  <si>
    <t>Museo</t>
  </si>
  <si>
    <t>Ospedale</t>
  </si>
  <si>
    <t>Industria</t>
  </si>
  <si>
    <t>Piccola scuola</t>
  </si>
  <si>
    <t>Impianto sportivo</t>
  </si>
  <si>
    <t xml:space="preserve">Habitat collectif </t>
  </si>
  <si>
    <t xml:space="preserve">Administration </t>
  </si>
  <si>
    <t>Commerce</t>
  </si>
  <si>
    <t>Restauration</t>
  </si>
  <si>
    <t>Hôpital</t>
  </si>
  <si>
    <t>School</t>
  </si>
  <si>
    <t>Business</t>
  </si>
  <si>
    <t>Restaurants</t>
  </si>
  <si>
    <t>Hospital</t>
  </si>
  <si>
    <t>Industry</t>
  </si>
  <si>
    <t>Small schools</t>
  </si>
  <si>
    <t>Sports facility</t>
  </si>
  <si>
    <t>Museum</t>
  </si>
  <si>
    <t>Small dwelling</t>
  </si>
  <si>
    <t>Multi-family house</t>
  </si>
  <si>
    <t>LstGebTyp</t>
  </si>
  <si>
    <t>LstBauweise</t>
  </si>
  <si>
    <t>LstKompaktheit</t>
  </si>
  <si>
    <t>Blockbau Holz</t>
  </si>
  <si>
    <t>Solid construction heavy</t>
  </si>
  <si>
    <t>Solid construction light</t>
  </si>
  <si>
    <t>Block construction wood</t>
  </si>
  <si>
    <t>Lightweight construction wood</t>
  </si>
  <si>
    <t>Lightweight steel</t>
  </si>
  <si>
    <t>Mixed construction</t>
  </si>
  <si>
    <t>Very compact</t>
  </si>
  <si>
    <t>Compact</t>
  </si>
  <si>
    <t>Less compact</t>
  </si>
  <si>
    <t>Not compact</t>
  </si>
  <si>
    <t>Construction massive lourde</t>
  </si>
  <si>
    <t>Construction massive légère</t>
  </si>
  <si>
    <t>Construction en bois</t>
  </si>
  <si>
    <t>Construction légère en bois</t>
  </si>
  <si>
    <t>Construction légère en acier</t>
  </si>
  <si>
    <t>Construction mixte</t>
  </si>
  <si>
    <t>Très compact</t>
  </si>
  <si>
    <t>Peu compact</t>
  </si>
  <si>
    <t>Pas compact</t>
  </si>
  <si>
    <t>Costruzione solida e pesante</t>
  </si>
  <si>
    <t>Costruzione solida e leggera</t>
  </si>
  <si>
    <t>Costruzione a blocchi in legno</t>
  </si>
  <si>
    <t>Costruzione leggera in legno</t>
  </si>
  <si>
    <t>Acciaio leggero</t>
  </si>
  <si>
    <t>Costruzione mista</t>
  </si>
  <si>
    <t>Molto compatto</t>
  </si>
  <si>
    <t>Compatto</t>
  </si>
  <si>
    <t>Non compatto</t>
  </si>
  <si>
    <t>Berechnung_Restwert!B20</t>
  </si>
  <si>
    <t>3. Erfassen Sie in den Spalten "Gebäudeteyp", "Bauweise" und "Kompaktheit" diejenigen Eigenschaften, welche am besten auf das bestehende Gebäude bzw. Gebäudeteil zutreffen.</t>
  </si>
  <si>
    <t>4. Erfassen Sie in den Spalten "EBF" und "GF" die Energiebezugs- und Geschossflächen des bestehenden Gebäudes bzw. Gebäudeteils.</t>
  </si>
  <si>
    <r>
      <t>5. Erfassen Sie das Baujahr (</t>
    </r>
    <r>
      <rPr>
        <u/>
        <sz val="11"/>
        <color theme="1"/>
        <rFont val="Arial"/>
        <family val="2"/>
        <scheme val="minor"/>
      </rPr>
      <t>nicht</t>
    </r>
    <r>
      <rPr>
        <sz val="11"/>
        <color theme="1"/>
        <rFont val="Arial"/>
        <family val="2"/>
        <scheme val="minor"/>
      </rPr>
      <t xml:space="preserve"> das Alter in Jahren!) des Gebäudes bzw. Gebäudeteils in der entsprechenden Spalte.</t>
    </r>
  </si>
  <si>
    <t>6. Tragen Sie die gesamte EBF des Neubaus bzw. der Neubauten in Zelle F20 ein.</t>
  </si>
  <si>
    <t>Start!A12</t>
  </si>
  <si>
    <t>7. Übertragen Sie die beiden Ergebnisse in den Zellen I20 und J20 in die Labelplattform.</t>
  </si>
  <si>
    <t>Start!A13</t>
  </si>
  <si>
    <t>Zusammenfassung der Ergebnisse</t>
  </si>
  <si>
    <t>Start!A15</t>
  </si>
  <si>
    <t>1. Wählen Sie oben rechts in diesem Blatt die korrekte Sprache aus.</t>
  </si>
  <si>
    <t>Start!A17</t>
  </si>
  <si>
    <t xml:space="preserve">1. Selezionare la lingua corretta nell'angolo in alto a destra di questo foglio. </t>
  </si>
  <si>
    <t>7. Trasferire i due risultati nelle celle I20 e J20 alla piattaforma delle label.</t>
  </si>
  <si>
    <t>1. choisissez la langue correcte en haut à droite de cette feuille.</t>
  </si>
  <si>
    <t>6. inscrivez la SRE totale du nouveau bâtiment ou des nouveaux bâtiments dans la cellule F20.</t>
  </si>
  <si>
    <t>7. reportez les deux résultats dans les cellules I20 et J20 dans la plateforme de labellisation.</t>
  </si>
  <si>
    <t>5. saisissez l'année de construction (pas l'âge en années!) du bâtiment ou de la partie de bâtiment dans la colonne correspondante.</t>
  </si>
  <si>
    <t>Résumé des résultats</t>
  </si>
  <si>
    <t>Sintesi dei risultati</t>
  </si>
  <si>
    <t>Summary of the results</t>
  </si>
  <si>
    <t>1. Select the correct language in the top right-hand corner of this sheet.</t>
  </si>
  <si>
    <t>7. Transfer the two results in cells I20 and J20 to the label platform.</t>
  </si>
  <si>
    <t>5. Enter the year of construction (not the age in years!) of the building or part of the building in the corresponding column.</t>
  </si>
  <si>
    <t>3. In the columns "Building type", "Construction type" and "Compactness", enter the properties that best apply to the existing building or part of the building.</t>
  </si>
  <si>
    <t>4. Enter the energy reference and floor areas of the existing building or part of the building in the columns "ERA" and "FA".</t>
  </si>
  <si>
    <t>6. Enter the total ERA of the new building(s) in cell F20.</t>
  </si>
  <si>
    <t>2. Passare al foglio "Berechnung_Calculation" e inserire gli edifici o le parti di edifici da demolire. I singoli componenti non devono essere inseriti.</t>
  </si>
  <si>
    <t>2. passez à la feuille "Berechnung_Calculation" et saisissez les bâtiments ou parties de bâtiments qui seront déconstruits. Les éléments de construction individuels ne doivent pas être saisis.</t>
  </si>
  <si>
    <t>2. Wechseln Sie auf das Blatt "Berechnung_Calculation" und erfassen Sie die Gebäude bzw. Gebäudeteile, welche rückgebaut werden. Einzelne Bauteile sind nicht zu erfassen.</t>
  </si>
  <si>
    <t>2. Switch to the sheet "Berechnung_Calculation" and enter the buildings or parts of buildings that are to be deconstructed. Individual components are not to be entered.</t>
  </si>
  <si>
    <t>3. Nelle colonne "Tipo di edificio", "Tipo di costruzione" e "Compattezza", inserire le proprietà che meglio si applicano all'edificio o alla parte di edificio esistente.</t>
  </si>
  <si>
    <t>Tipo di costruzione</t>
  </si>
  <si>
    <t>3. saisissez dans les colonnes "Type de bâtiment", "Type de construction" et "Compacité" les caractéristiques qui correspondent le mieux au bâtiment ou à la partie de bâtiment existant.</t>
  </si>
  <si>
    <t>4. saisissez dans les colonnes "SRE" et "SP" les surfaces de référence énergétique et les surfaces de plancher du bâtiment ou de la partie de bâtiment existant.</t>
  </si>
  <si>
    <t>4. Nelle colonne "SRE" e "SP" inserire il riferimento energetico e le superfici dell'edificio o della parte di edificio esistente.</t>
  </si>
  <si>
    <t>Legende</t>
  </si>
  <si>
    <t>Légende</t>
  </si>
  <si>
    <t>Leggenda</t>
  </si>
  <si>
    <t>Legend</t>
  </si>
  <si>
    <t>Eingabefeld</t>
  </si>
  <si>
    <t>Listenfeld</t>
  </si>
  <si>
    <t>Ausgabefeld</t>
  </si>
  <si>
    <t>Campo di input</t>
  </si>
  <si>
    <t>Campo elenco</t>
  </si>
  <si>
    <t>Champ de saisie</t>
  </si>
  <si>
    <t>Champ de sortie</t>
  </si>
  <si>
    <t>Dropdown field</t>
  </si>
  <si>
    <t>Output field</t>
  </si>
  <si>
    <t>Berechnung_Restwert!B21</t>
  </si>
  <si>
    <t>Berechnung_Restwert!E21</t>
  </si>
  <si>
    <r>
      <t>m</t>
    </r>
    <r>
      <rPr>
        <vertAlign val="superscript"/>
        <sz val="9"/>
        <color theme="0"/>
        <rFont val="Arial"/>
        <family val="2"/>
      </rPr>
      <t>2</t>
    </r>
  </si>
  <si>
    <r>
      <t>kWh/m</t>
    </r>
    <r>
      <rPr>
        <vertAlign val="superscript"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>*a</t>
    </r>
  </si>
  <si>
    <r>
      <t>kg CO</t>
    </r>
    <r>
      <rPr>
        <vertAlign val="subscript"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>eq/m</t>
    </r>
    <r>
      <rPr>
        <vertAlign val="superscript"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>*a</t>
    </r>
  </si>
  <si>
    <t>EBF</t>
  </si>
  <si>
    <t>SRE</t>
  </si>
  <si>
    <t>ARE</t>
  </si>
  <si>
    <t>ERA</t>
  </si>
  <si>
    <t>FA</t>
  </si>
  <si>
    <t>SP</t>
  </si>
  <si>
    <t>GF</t>
  </si>
  <si>
    <t>EG</t>
  </si>
  <si>
    <t>EE</t>
  </si>
  <si>
    <t>EGES</t>
  </si>
  <si>
    <t>GHGE</t>
  </si>
  <si>
    <t>SRE nouveau bâtiment</t>
  </si>
  <si>
    <t>ARE nuovo edificio</t>
  </si>
  <si>
    <t>YYYY</t>
  </si>
  <si>
    <t>Ökologischer Restwert der bestehenden Gebäude</t>
  </si>
  <si>
    <t>Surcharge on new buildings for ecological residual value of existing buildings</t>
  </si>
  <si>
    <t>Zuschlag auf Neubauten für ökologischen Restwert bestehender Gebäude</t>
  </si>
  <si>
    <t>Start!D1</t>
  </si>
  <si>
    <t>Start!C3</t>
  </si>
  <si>
    <t>Input field</t>
  </si>
  <si>
    <t>Champ de liste</t>
  </si>
  <si>
    <t>Im Blatt "Berechnung_Calculation" finden Sie die folgenden Typen und Farbcodes der Felder:</t>
  </si>
  <si>
    <t>Dans la feuille "Berechnung_Calculation", vous trouverez les types et les codes couleur des champs suivants :</t>
  </si>
  <si>
    <t>Nel foglio "Berechnung_Calculation" si trovano i seguenti tipi e codici colore dei campi:</t>
  </si>
  <si>
    <t>In the sheet "Berechnung_Calculation" you will find the following types and colour codes of the fields:</t>
  </si>
  <si>
    <t>Ergebnis (zu übertragen in Label-Plattform)</t>
  </si>
  <si>
    <t>Punkte</t>
  </si>
  <si>
    <t>Berechnung_Restwert!B22</t>
  </si>
  <si>
    <t>Result (to be transferred to label platform)</t>
  </si>
  <si>
    <t>Berechnung_Restwert!J22</t>
  </si>
  <si>
    <t>Points</t>
  </si>
  <si>
    <t>Punti</t>
  </si>
  <si>
    <t>Wert1</t>
  </si>
  <si>
    <t>Wert2</t>
  </si>
  <si>
    <t>GWGEAE1</t>
  </si>
  <si>
    <t>GWGEAE2</t>
  </si>
  <si>
    <t>Hilfstabelle Berechnung durschnittliche Grenzwerte</t>
  </si>
  <si>
    <t>GW GE AE</t>
  </si>
  <si>
    <t>GW THGE AE</t>
  </si>
  <si>
    <t>GW GE GF</t>
  </si>
  <si>
    <t>GW THGE GF</t>
  </si>
  <si>
    <t>Geb. Typ</t>
  </si>
  <si>
    <t>GF unbeh.</t>
  </si>
  <si>
    <t>Summe/Flächengewichtetes Mittel</t>
  </si>
  <si>
    <t>Referenzwerte</t>
  </si>
  <si>
    <t>Faktor auf gew. GW</t>
  </si>
  <si>
    <t>Start!D22</t>
  </si>
  <si>
    <t>Start!A18</t>
  </si>
  <si>
    <t>Start!A20</t>
  </si>
  <si>
    <t>Start!A22</t>
  </si>
  <si>
    <t>Start!B22</t>
  </si>
  <si>
    <t>Start!C22</t>
  </si>
  <si>
    <t>GEpunkte</t>
  </si>
  <si>
    <t>THGEpunkte</t>
  </si>
  <si>
    <t>2023-1</t>
  </si>
  <si>
    <t>Versionierung nach Vorgabe Minergie</t>
  </si>
  <si>
    <t>BM</t>
  </si>
  <si>
    <t>Supplément sur les nouveaux bâtiments pour la valeur écologique résiduelle de bâtiments existants</t>
  </si>
  <si>
    <t>Résultat (à reporter dans la plateforme de label)</t>
  </si>
  <si>
    <t>Écoles</t>
  </si>
  <si>
    <t>Musées</t>
  </si>
  <si>
    <t>Écoles de petite taille</t>
  </si>
  <si>
    <t>Installations sportives</t>
  </si>
  <si>
    <t>QS der französischen und italienischen Übersetzung</t>
  </si>
  <si>
    <r>
      <t>5. Inserire l'anno di costruzione (</t>
    </r>
    <r>
      <rPr>
        <u/>
        <sz val="11"/>
        <rFont val="Arial"/>
        <family val="2"/>
        <scheme val="minor"/>
      </rPr>
      <t>non</t>
    </r>
    <r>
      <rPr>
        <sz val="11"/>
        <rFont val="Arial"/>
        <family val="2"/>
        <scheme val="minor"/>
      </rPr>
      <t xml:space="preserve"> l'età in anni!) dell'edificio o della parte di edificio nella colonna corrispondente.</t>
    </r>
  </si>
  <si>
    <t>6. Inserire la SRE totale del nuovo edificio (o dei nuovi edifici) nella cella F20.</t>
  </si>
  <si>
    <t>Campo di output</t>
  </si>
  <si>
    <t>Supplemento sui nuovi edifici per il valore residuo ecologico degli edifici esistenti</t>
  </si>
  <si>
    <t>Risultato (da trasferire nella piattaforma di label)</t>
  </si>
  <si>
    <t>Piccola abitazione</t>
  </si>
  <si>
    <t>Meno compatto</t>
  </si>
  <si>
    <t>Minergie-ECO – Calcolo del valore ecologico residuo degli edifici esistenti</t>
  </si>
  <si>
    <t>Minergie-ECO – Calculation of the residual ecological value of existing buildings</t>
  </si>
  <si>
    <t>Minergie-ECO – Calcul de la valeur écologique résiduelle des bâtiments existants</t>
  </si>
  <si>
    <t>Minergie-ECO – Berechnung des ökologischen Restwerts bestehender Gebäude</t>
  </si>
  <si>
    <t xml:space="preserve">Sprache/Langue/Lingua/Language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</si>
</sst>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scheme val="minor"/>
    </font>
    <font>
      <sz val="18"/>
      <color theme="1"/>
      <name val="Arial"/>
      <family val="2"/>
      <scheme val="minor"/>
    </font>
    <font>
      <sz val="14"/>
      <color theme="0"/>
      <name val="Arial"/>
      <family val="2"/>
    </font>
    <font>
      <sz val="18"/>
      <name val="Arial"/>
      <family val="2"/>
    </font>
    <font>
      <sz val="9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name val="Arial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4"/>
      <color theme="0"/>
      <name val="Arial"/>
      <family val="2"/>
      <scheme val="minor"/>
    </font>
    <font>
      <sz val="9"/>
      <color theme="0"/>
      <name val="Arial"/>
      <family val="2"/>
    </font>
    <font>
      <vertAlign val="superscript"/>
      <sz val="9"/>
      <color theme="0"/>
      <name val="Arial"/>
      <family val="2"/>
    </font>
    <font>
      <vertAlign val="subscript"/>
      <sz val="9"/>
      <color theme="0"/>
      <name val="Arial"/>
      <family val="2"/>
    </font>
    <font>
      <sz val="10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1"/>
      <name val="Arial"/>
      <family val="2"/>
      <scheme val="minor"/>
    </font>
    <font>
      <u/>
      <sz val="1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E6B9B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medium">
        <color theme="0"/>
      </left>
      <right style="medium">
        <color theme="0"/>
      </right>
      <top/>
      <bottom style="thick">
        <color theme="0"/>
      </bottom>
      <diagonal/>
    </border>
    <border>
      <left style="medium">
        <color theme="0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0" fillId="0" borderId="1" xfId="0" applyBorder="1"/>
    <xf numFmtId="164" fontId="0" fillId="3" borderId="0" xfId="0" applyNumberFormat="1" applyFill="1"/>
    <xf numFmtId="0" fontId="2" fillId="0" borderId="3" xfId="0" applyFont="1" applyBorder="1"/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164" fontId="0" fillId="3" borderId="1" xfId="0" applyNumberFormat="1" applyFill="1" applyBorder="1"/>
    <xf numFmtId="164" fontId="4" fillId="0" borderId="0" xfId="0" applyNumberFormat="1" applyFont="1"/>
    <xf numFmtId="164" fontId="4" fillId="0" borderId="1" xfId="0" applyNumberFormat="1" applyFont="1" applyBorder="1"/>
    <xf numFmtId="1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vertical="top"/>
    </xf>
    <xf numFmtId="0" fontId="9" fillId="0" borderId="0" xfId="0" applyFont="1"/>
    <xf numFmtId="0" fontId="10" fillId="0" borderId="0" xfId="0" quotePrefix="1" applyFont="1"/>
    <xf numFmtId="0" fontId="10" fillId="0" borderId="0" xfId="0" applyFont="1"/>
    <xf numFmtId="14" fontId="10" fillId="0" borderId="0" xfId="0" applyNumberFormat="1" applyFont="1"/>
    <xf numFmtId="0" fontId="10" fillId="0" borderId="1" xfId="0" applyFont="1" applyBorder="1"/>
    <xf numFmtId="0" fontId="0" fillId="0" borderId="0" xfId="0" applyAlignment="1">
      <alignment horizontal="right" vertical="center"/>
    </xf>
    <xf numFmtId="0" fontId="8" fillId="6" borderId="0" xfId="0" applyFont="1" applyFill="1" applyAlignment="1">
      <alignment vertical="center"/>
    </xf>
    <xf numFmtId="0" fontId="5" fillId="6" borderId="0" xfId="0" applyFont="1" applyFill="1"/>
    <xf numFmtId="2" fontId="5" fillId="6" borderId="0" xfId="0" applyNumberFormat="1" applyFont="1" applyFill="1"/>
    <xf numFmtId="0" fontId="11" fillId="6" borderId="5" xfId="0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12" fillId="3" borderId="8" xfId="0" applyFont="1" applyFill="1" applyBorder="1"/>
    <xf numFmtId="165" fontId="12" fillId="3" borderId="9" xfId="0" applyNumberFormat="1" applyFont="1" applyFill="1" applyBorder="1"/>
    <xf numFmtId="2" fontId="12" fillId="3" borderId="10" xfId="0" applyNumberFormat="1" applyFont="1" applyFill="1" applyBorder="1"/>
    <xf numFmtId="3" fontId="0" fillId="0" borderId="0" xfId="0" applyNumberFormat="1"/>
    <xf numFmtId="0" fontId="12" fillId="3" borderId="11" xfId="0" applyFont="1" applyFill="1" applyBorder="1"/>
    <xf numFmtId="165" fontId="12" fillId="3" borderId="12" xfId="0" applyNumberFormat="1" applyFont="1" applyFill="1" applyBorder="1"/>
    <xf numFmtId="2" fontId="12" fillId="3" borderId="13" xfId="0" applyNumberFormat="1" applyFont="1" applyFill="1" applyBorder="1"/>
    <xf numFmtId="0" fontId="13" fillId="3" borderId="4" xfId="0" applyFont="1" applyFill="1" applyBorder="1" applyAlignment="1">
      <alignment vertical="center"/>
    </xf>
    <xf numFmtId="3" fontId="13" fillId="3" borderId="12" xfId="0" applyNumberFormat="1" applyFont="1" applyFill="1" applyBorder="1" applyAlignment="1">
      <alignment vertical="center"/>
    </xf>
    <xf numFmtId="164" fontId="13" fillId="3" borderId="12" xfId="0" applyNumberFormat="1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right" vertical="center"/>
    </xf>
    <xf numFmtId="0" fontId="12" fillId="2" borderId="9" xfId="0" applyFont="1" applyFill="1" applyBorder="1" applyProtection="1">
      <protection locked="0"/>
    </xf>
    <xf numFmtId="0" fontId="12" fillId="7" borderId="9" xfId="0" applyFont="1" applyFill="1" applyBorder="1" applyProtection="1">
      <protection locked="0"/>
    </xf>
    <xf numFmtId="3" fontId="12" fillId="2" borderId="9" xfId="0" applyNumberFormat="1" applyFont="1" applyFill="1" applyBorder="1" applyProtection="1">
      <protection locked="0"/>
    </xf>
    <xf numFmtId="0" fontId="12" fillId="2" borderId="12" xfId="0" applyFont="1" applyFill="1" applyBorder="1" applyProtection="1">
      <protection locked="0"/>
    </xf>
    <xf numFmtId="0" fontId="12" fillId="7" borderId="12" xfId="0" applyFont="1" applyFill="1" applyBorder="1" applyProtection="1">
      <protection locked="0"/>
    </xf>
    <xf numFmtId="3" fontId="12" fillId="2" borderId="12" xfId="0" applyNumberFormat="1" applyFont="1" applyFill="1" applyBorder="1" applyProtection="1">
      <protection locked="0"/>
    </xf>
    <xf numFmtId="0" fontId="12" fillId="2" borderId="14" xfId="0" applyFont="1" applyFill="1" applyBorder="1" applyProtection="1">
      <protection locked="0"/>
    </xf>
    <xf numFmtId="0" fontId="12" fillId="7" borderId="14" xfId="0" applyFont="1" applyFill="1" applyBorder="1" applyProtection="1">
      <protection locked="0"/>
    </xf>
    <xf numFmtId="3" fontId="12" fillId="2" borderId="14" xfId="0" applyNumberFormat="1" applyFont="1" applyFill="1" applyBorder="1" applyProtection="1">
      <protection locked="0"/>
    </xf>
    <xf numFmtId="3" fontId="13" fillId="2" borderId="12" xfId="0" applyNumberFormat="1" applyFont="1" applyFill="1" applyBorder="1" applyAlignment="1" applyProtection="1">
      <alignment vertical="center"/>
      <protection locked="0"/>
    </xf>
    <xf numFmtId="0" fontId="3" fillId="6" borderId="0" xfId="0" applyFont="1" applyFill="1" applyAlignment="1">
      <alignment horizontal="right" vertical="center"/>
    </xf>
    <xf numFmtId="2" fontId="13" fillId="3" borderId="12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8" fillId="6" borderId="0" xfId="0" applyFont="1" applyFill="1"/>
    <xf numFmtId="0" fontId="19" fillId="6" borderId="0" xfId="0" applyFont="1" applyFill="1"/>
    <xf numFmtId="0" fontId="20" fillId="6" borderId="0" xfId="0" applyFont="1" applyFill="1"/>
    <xf numFmtId="0" fontId="21" fillId="6" borderId="0" xfId="0" applyFont="1" applyFill="1"/>
    <xf numFmtId="0" fontId="3" fillId="6" borderId="5" xfId="0" applyFont="1" applyFill="1" applyBorder="1" applyAlignment="1">
      <alignment horizontal="right" vertical="center"/>
    </xf>
    <xf numFmtId="0" fontId="3" fillId="6" borderId="7" xfId="0" applyFont="1" applyFill="1" applyBorder="1" applyAlignment="1">
      <alignment horizontal="right" vertical="center"/>
    </xf>
    <xf numFmtId="0" fontId="11" fillId="6" borderId="6" xfId="0" applyFont="1" applyFill="1" applyBorder="1" applyAlignment="1">
      <alignment horizontal="right" vertical="center"/>
    </xf>
    <xf numFmtId="0" fontId="11" fillId="6" borderId="7" xfId="0" applyFont="1" applyFill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/>
    <xf numFmtId="0" fontId="1" fillId="0" borderId="2" xfId="0" applyFont="1" applyBorder="1"/>
    <xf numFmtId="3" fontId="1" fillId="0" borderId="2" xfId="0" applyNumberFormat="1" applyFont="1" applyBorder="1"/>
    <xf numFmtId="164" fontId="1" fillId="0" borderId="2" xfId="0" applyNumberFormat="1" applyFont="1" applyBorder="1"/>
    <xf numFmtId="1" fontId="1" fillId="0" borderId="2" xfId="0" applyNumberFormat="1" applyFont="1" applyBorder="1"/>
    <xf numFmtId="0" fontId="11" fillId="6" borderId="8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right" vertical="center"/>
    </xf>
    <xf numFmtId="0" fontId="22" fillId="6" borderId="10" xfId="0" applyFont="1" applyFill="1" applyBorder="1" applyAlignment="1">
      <alignment horizontal="right" vertical="center"/>
    </xf>
    <xf numFmtId="0" fontId="25" fillId="6" borderId="4" xfId="0" applyFont="1" applyFill="1" applyBorder="1" applyAlignment="1">
      <alignment vertical="center"/>
    </xf>
    <xf numFmtId="0" fontId="26" fillId="6" borderId="4" xfId="0" applyFont="1" applyFill="1" applyBorder="1" applyAlignment="1">
      <alignment vertical="center"/>
    </xf>
    <xf numFmtId="1" fontId="26" fillId="6" borderId="4" xfId="0" applyNumberFormat="1" applyFont="1" applyFill="1" applyBorder="1" applyAlignment="1">
      <alignment vertical="center"/>
    </xf>
    <xf numFmtId="0" fontId="14" fillId="7" borderId="7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>
      <alignment vertical="center"/>
    </xf>
    <xf numFmtId="164" fontId="1" fillId="3" borderId="16" xfId="0" applyNumberFormat="1" applyFont="1" applyFill="1" applyBorder="1" applyAlignment="1">
      <alignment vertical="center"/>
    </xf>
    <xf numFmtId="2" fontId="1" fillId="3" borderId="17" xfId="0" applyNumberFormat="1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1" fontId="1" fillId="3" borderId="18" xfId="0" applyNumberFormat="1" applyFont="1" applyFill="1" applyBorder="1" applyAlignment="1">
      <alignment vertical="center"/>
    </xf>
    <xf numFmtId="2" fontId="1" fillId="3" borderId="18" xfId="0" applyNumberFormat="1" applyFont="1" applyFill="1" applyBorder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8" fillId="6" borderId="0" xfId="0" applyFont="1" applyFill="1" applyAlignment="1">
      <alignment vertical="center"/>
    </xf>
    <xf numFmtId="0" fontId="7" fillId="0" borderId="0" xfId="0" applyFont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top" wrapText="1"/>
    </xf>
    <xf numFmtId="0" fontId="0" fillId="3" borderId="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3" borderId="0" xfId="0" applyNumberFormat="1" applyFill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2" fillId="0" borderId="3" xfId="0" applyFont="1" applyBorder="1"/>
    <xf numFmtId="0" fontId="27" fillId="0" borderId="0" xfId="0" applyFont="1"/>
  </cellXfs>
  <cellStyles count="1">
    <cellStyle name="Stand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C0504D"/>
      <color rgb="FFE6B9B8"/>
      <color rgb="FFD68C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BHZ">
  <a:themeElements>
    <a:clrScheme name="BHZ">
      <a:dk1>
        <a:srgbClr val="000000"/>
      </a:dk1>
      <a:lt1>
        <a:srgbClr val="FFFFFF"/>
      </a:lt1>
      <a:dk2>
        <a:srgbClr val="B46EAF"/>
      </a:dk2>
      <a:lt2>
        <a:srgbClr val="965096"/>
      </a:lt2>
      <a:accent1>
        <a:srgbClr val="82C3EB"/>
      </a:accent1>
      <a:accent2>
        <a:srgbClr val="50AAE1"/>
      </a:accent2>
      <a:accent3>
        <a:srgbClr val="A0CD5F"/>
      </a:accent3>
      <a:accent4>
        <a:srgbClr val="6EB946"/>
      </a:accent4>
      <a:accent5>
        <a:srgbClr val="F5A04B"/>
      </a:accent5>
      <a:accent6>
        <a:srgbClr val="EB6932"/>
      </a:accent6>
      <a:hlink>
        <a:srgbClr val="50AAE1"/>
      </a:hlink>
      <a:folHlink>
        <a:srgbClr val="327DAA"/>
      </a:folHlink>
    </a:clrScheme>
    <a:fontScheme name="BHZ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000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rtlCol="0">
        <a:spAutoFit/>
      </a:bodyPr>
      <a:lstStyle>
        <a:defPPr>
          <a:defRPr sz="1000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40976-C667-429E-8D27-53EA8BC604A3}">
  <sheetPr>
    <pageSetUpPr fitToPage="1"/>
  </sheetPr>
  <dimension ref="A1:D22"/>
  <sheetViews>
    <sheetView showGridLines="0" tabSelected="1" workbookViewId="0">
      <selection activeCell="D3" sqref="D3"/>
    </sheetView>
  </sheetViews>
  <sheetFormatPr baseColWidth="10" defaultRowHeight="14" x14ac:dyDescent="0.3"/>
  <cols>
    <col min="1" max="1" width="88.33203125" customWidth="1"/>
    <col min="2" max="4" width="16.75" customWidth="1"/>
  </cols>
  <sheetData>
    <row r="1" spans="1:4" ht="28.5" customHeight="1" x14ac:dyDescent="0.3">
      <c r="A1" s="17" t="str">
        <f>VLOOKUP(ADDRESS(ROW(),COLUMN(),4,TRUE,"Start"),MxTexte,2,FALSE)</f>
        <v>Minergie-ECO – Berechnung des ökologischen Restwerts bestehender Gebäude</v>
      </c>
      <c r="B1" s="17"/>
      <c r="C1" s="17"/>
      <c r="D1" s="23" t="str" cm="1">
        <f t="array" ref="D1">VLOOKUP(ADDRESS(ROW(),COLUMN(),4,TRUE,"Start"),MxTexte,2,FALSE)&amp;" "&amp;Version</f>
        <v>Version 2023-1</v>
      </c>
    </row>
    <row r="3" spans="1:4" ht="20.25" customHeight="1" x14ac:dyDescent="0.3">
      <c r="A3" s="24" t="str">
        <f>VLOOKUP(ADDRESS(ROW(),COLUMN(),4,TRUE,"Start"),MxTexte,2,FALSE)</f>
        <v>Sprache</v>
      </c>
      <c r="B3" s="51"/>
      <c r="C3" s="51" t="str">
        <f>VLOOKUP(ADDRESS(ROW(),COLUMN(),4,TRUE,"Start"),MxTexte,2,FALSE)</f>
        <v xml:space="preserve">Sprache/Langue/Lingua/Language </v>
      </c>
      <c r="D3" s="76" t="s">
        <v>55</v>
      </c>
    </row>
    <row r="4" spans="1:4" ht="26.25" customHeight="1" x14ac:dyDescent="0.3"/>
    <row r="5" spans="1:4" ht="20.25" customHeight="1" x14ac:dyDescent="0.3">
      <c r="A5" s="87" t="str">
        <f>VLOOKUP(ADDRESS(ROW(),COLUMN(),4,TRUE,"Start"),MxTexte,2,FALSE)</f>
        <v>Anleitung</v>
      </c>
      <c r="B5" s="87"/>
      <c r="C5" s="87"/>
      <c r="D5" s="87"/>
    </row>
    <row r="6" spans="1:4" ht="8.25" customHeight="1" x14ac:dyDescent="0.3">
      <c r="A6" s="53"/>
      <c r="B6" s="53"/>
      <c r="C6" s="53"/>
      <c r="D6" s="53"/>
    </row>
    <row r="7" spans="1:4" ht="17.25" customHeight="1" x14ac:dyDescent="0.3">
      <c r="A7" s="86" t="str">
        <f t="shared" ref="A7:A13" si="0">VLOOKUP(ADDRESS(ROW(),COLUMN(),4,TRUE,"Start"),MxTexte,2,FALSE)</f>
        <v>1. Wählen Sie oben rechts in diesem Blatt die korrekte Sprache aus.</v>
      </c>
      <c r="B7" s="86"/>
      <c r="C7" s="86"/>
      <c r="D7" s="86"/>
    </row>
    <row r="8" spans="1:4" ht="31.5" customHeight="1" x14ac:dyDescent="0.3">
      <c r="A8" s="86" t="str">
        <f t="shared" si="0"/>
        <v>2. Wechseln Sie auf das Blatt "Berechnung_Calculation" und erfassen Sie die Gebäude bzw. Gebäudeteile, welche rückgebaut werden. Einzelne Bauteile sind nicht zu erfassen.</v>
      </c>
      <c r="B8" s="86"/>
      <c r="C8" s="86"/>
      <c r="D8" s="86"/>
    </row>
    <row r="9" spans="1:4" ht="31.5" customHeight="1" x14ac:dyDescent="0.3">
      <c r="A9" s="86" t="str">
        <f t="shared" si="0"/>
        <v>3. Erfassen Sie in den Spalten "Gebäudeteyp", "Bauweise" und "Kompaktheit" diejenigen Eigenschaften, welche am besten auf das bestehende Gebäude bzw. Gebäudeteil zutreffen.</v>
      </c>
      <c r="B9" s="86"/>
      <c r="C9" s="86"/>
      <c r="D9" s="86"/>
    </row>
    <row r="10" spans="1:4" ht="17.25" customHeight="1" x14ac:dyDescent="0.3">
      <c r="A10" s="86" t="str">
        <f t="shared" si="0"/>
        <v>4. Erfassen Sie in den Spalten "EBF" und "GF" die Energiebezugs- und Geschossflächen des bestehenden Gebäudes bzw. Gebäudeteils.</v>
      </c>
      <c r="B10" s="86"/>
      <c r="C10" s="86"/>
      <c r="D10" s="86"/>
    </row>
    <row r="11" spans="1:4" ht="17.25" customHeight="1" x14ac:dyDescent="0.3">
      <c r="A11" s="86" t="str">
        <f t="shared" si="0"/>
        <v>5. Erfassen Sie das Baujahr (nicht das Alter in Jahren!) des Gebäudes bzw. Gebäudeteils in der entsprechenden Spalte.</v>
      </c>
      <c r="B11" s="86"/>
      <c r="C11" s="86"/>
      <c r="D11" s="86"/>
    </row>
    <row r="12" spans="1:4" ht="17.25" customHeight="1" x14ac:dyDescent="0.3">
      <c r="A12" s="86" t="str">
        <f t="shared" si="0"/>
        <v>6. Tragen Sie die gesamte EBF des Neubaus bzw. der Neubauten in Zelle F20 ein.</v>
      </c>
      <c r="B12" s="86"/>
      <c r="C12" s="86"/>
      <c r="D12" s="86"/>
    </row>
    <row r="13" spans="1:4" ht="17.25" customHeight="1" x14ac:dyDescent="0.3">
      <c r="A13" s="86" t="str">
        <f t="shared" si="0"/>
        <v>7. Übertragen Sie die beiden Ergebnisse in den Zellen I20 und J20 in die Labelplattform.</v>
      </c>
      <c r="B13" s="86"/>
      <c r="C13" s="86"/>
      <c r="D13" s="86"/>
    </row>
    <row r="14" spans="1:4" ht="27.75" customHeight="1" x14ac:dyDescent="0.3"/>
    <row r="15" spans="1:4" ht="20.25" customHeight="1" x14ac:dyDescent="0.3">
      <c r="A15" s="24" t="str">
        <f>VLOOKUP(ADDRESS(ROW(),COLUMN(),4,TRUE,"Start"),MxTexte,2,FALSE)</f>
        <v>Zusammenfassung der Ergebnisse</v>
      </c>
      <c r="B15" s="59"/>
      <c r="C15" s="59" t="str">
        <f>Berechnung_Calculation!I3&amp;" "</f>
        <v xml:space="preserve">GE </v>
      </c>
      <c r="D15" s="60" t="str">
        <f>Berechnung_Calculation!J3&amp;" "</f>
        <v xml:space="preserve">THGE </v>
      </c>
    </row>
    <row r="16" spans="1:4" ht="4.5" customHeight="1" x14ac:dyDescent="0.3">
      <c r="A16" s="53"/>
      <c r="B16" s="54"/>
      <c r="C16" s="54"/>
      <c r="D16" s="54"/>
    </row>
    <row r="17" spans="1:4" s="12" customFormat="1" ht="20.25" customHeight="1" thickBot="1" x14ac:dyDescent="0.35">
      <c r="A17" s="77" t="str">
        <f>VLOOKUP(ADDRESS(ROW(),COLUMN(),4,TRUE,"Start"),MxTexte,2,FALSE)</f>
        <v>Zuschlag auf Neubauten für ökologischen Restwert bestehender Gebäude</v>
      </c>
      <c r="B17" s="77"/>
      <c r="C17" s="78">
        <f ca="1">Berechnung_Calculation!I21</f>
        <v>0</v>
      </c>
      <c r="D17" s="79">
        <f ca="1">Berechnung_Calculation!J21</f>
        <v>0</v>
      </c>
    </row>
    <row r="18" spans="1:4" s="12" customFormat="1" ht="20.25" customHeight="1" thickTop="1" x14ac:dyDescent="0.3">
      <c r="A18" s="80" t="str">
        <f>VLOOKUP(ADDRESS(ROW(),COLUMN(),4,TRUE,"Start"),MxTexte,2,FALSE)</f>
        <v>Ergebnis (zu übertragen in Label-Plattform)</v>
      </c>
      <c r="B18" s="80"/>
      <c r="C18" s="81"/>
      <c r="D18" s="82" t="str">
        <f ca="1">Berechnung_Calculation!I22&amp;" "&amp;Texte!B38</f>
        <v>0 Punkte</v>
      </c>
    </row>
    <row r="19" spans="1:4" ht="27" customHeight="1" x14ac:dyDescent="0.3"/>
    <row r="20" spans="1:4" ht="20.25" customHeight="1" x14ac:dyDescent="0.3">
      <c r="A20" s="87" t="str">
        <f>VLOOKUP(ADDRESS(ROW(),COLUMN(),4,TRUE,"Start"),MxTexte,2,FALSE)</f>
        <v>Legende</v>
      </c>
      <c r="B20" s="87"/>
      <c r="C20" s="87"/>
      <c r="D20" s="87"/>
    </row>
    <row r="21" spans="1:4" ht="5.25" customHeight="1" x14ac:dyDescent="0.3"/>
    <row r="22" spans="1:4" ht="33.75" customHeight="1" x14ac:dyDescent="0.3">
      <c r="A22" s="63" t="str">
        <f>VLOOKUP(ADDRESS(ROW(),COLUMN(),4,TRUE,"Start"),MxTexte,2,FALSE)</f>
        <v>Im Blatt "Berechnung_Calculation" finden Sie die folgenden Typen und Farbcodes der Felder:</v>
      </c>
      <c r="B22" s="83" t="str">
        <f>VLOOKUP(ADDRESS(ROW(),COLUMN(),4,TRUE,"Start"),MxTexte,2,FALSE)</f>
        <v>Eingabefeld</v>
      </c>
      <c r="C22" s="84" t="str">
        <f>VLOOKUP(ADDRESS(ROW(),COLUMN(),4,TRUE,"Start"),MxTexte,2,FALSE)</f>
        <v>Listenfeld</v>
      </c>
      <c r="D22" s="85" t="str">
        <f>VLOOKUP(ADDRESS(ROW(),COLUMN(),4,TRUE,"Start"),MxTexte,2,FALSE)</f>
        <v>Ausgabefeld</v>
      </c>
    </row>
  </sheetData>
  <sheetProtection algorithmName="SHA-512" hashValue="NxlveC3LyW2pXNv8L56kkrrWYNxNRhqM4+mW5jkMixWWi69TW1ZY8brliZkCyF4Y3HLe7yjSgZy8Wpa4sRDulQ==" saltValue="p7VK9xFt2wXwhfcIrxwgkg==" spinCount="100000" sheet="1" objects="1" scenarios="1" selectLockedCells="1"/>
  <mergeCells count="9">
    <mergeCell ref="A12:D12"/>
    <mergeCell ref="A13:D13"/>
    <mergeCell ref="A20:D20"/>
    <mergeCell ref="A5:D5"/>
    <mergeCell ref="A7:D7"/>
    <mergeCell ref="A8:D8"/>
    <mergeCell ref="A9:D9"/>
    <mergeCell ref="A10:D10"/>
    <mergeCell ref="A11:D11"/>
  </mergeCells>
  <dataValidations count="1">
    <dataValidation type="list" allowBlank="1" showInputMessage="1" showErrorMessage="1" sqref="D3" xr:uid="{C0853BA9-E0B0-42D3-9445-A58A0B83FC81}">
      <formula1>LstSprache</formula1>
    </dataValidation>
  </dataValidations>
  <pageMargins left="0.70866141732283472" right="0.70866141732283472" top="0.78740157480314965" bottom="0.78740157480314965" header="0.31496062992125984" footer="0.31496062992125984"/>
  <pageSetup paperSize="9" scale="87" fitToHeight="0" orientation="landscape" r:id="rId1"/>
  <headerFooter alignWithMargins="0">
    <oddHeader>&amp;L&amp;"+,Standard"&amp;9Minergie-ECO&amp;R&amp;9Tool Ökologischer Restwert</oddHeader>
    <oddFooter>&amp;L&amp;9Druck vom &amp;D&amp;C&amp;9https://www.minergie.ch/de/zertifizieren/eco/&amp;R&amp;9&amp;P/&amp;N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showGridLines="0" zoomScale="106" zoomScaleNormal="106" workbookViewId="0">
      <selection activeCell="B5" sqref="B5"/>
    </sheetView>
  </sheetViews>
  <sheetFormatPr baseColWidth="10" defaultRowHeight="14" x14ac:dyDescent="0.3"/>
  <cols>
    <col min="1" max="1" width="3.5" bestFit="1" customWidth="1"/>
    <col min="2" max="2" width="31.83203125" customWidth="1"/>
    <col min="3" max="3" width="19.1640625" customWidth="1"/>
    <col min="4" max="4" width="23.25" customWidth="1"/>
    <col min="5" max="5" width="16.5" customWidth="1"/>
    <col min="6" max="6" width="9.33203125" bestFit="1" customWidth="1"/>
    <col min="7" max="7" width="8.1640625" bestFit="1" customWidth="1"/>
    <col min="8" max="8" width="15.75" customWidth="1"/>
    <col min="9" max="9" width="9.6640625" customWidth="1"/>
    <col min="10" max="10" width="12.6640625" customWidth="1"/>
  </cols>
  <sheetData>
    <row r="1" spans="1:14" ht="28.5" customHeight="1" x14ac:dyDescent="0.3">
      <c r="A1" s="88" t="str">
        <f>Start!A1</f>
        <v>Minergie-ECO – Berechnung des ökologischen Restwerts bestehender Gebäude</v>
      </c>
      <c r="B1" s="88"/>
      <c r="C1" s="88"/>
      <c r="D1" s="88"/>
      <c r="E1" s="88"/>
      <c r="F1" s="88"/>
      <c r="G1" s="88"/>
      <c r="H1" s="88"/>
      <c r="I1" s="88"/>
      <c r="J1" s="23" t="str">
        <f>Start!D1</f>
        <v>Version 2023-1</v>
      </c>
    </row>
    <row r="3" spans="1:14" ht="18" customHeight="1" x14ac:dyDescent="0.3">
      <c r="A3" s="27" t="str">
        <f t="shared" ref="A3:J3" si="0">VLOOKUP(ADDRESS(ROW(),COLUMN(),4,TRUE,"Berechnung_Restwert"),MxTexte,2,FALSE)</f>
        <v>Nr.</v>
      </c>
      <c r="B3" s="28" t="str">
        <f t="shared" si="0"/>
        <v>Bezeichnung</v>
      </c>
      <c r="C3" s="28" t="str">
        <f t="shared" si="0"/>
        <v>Gebäudetyp</v>
      </c>
      <c r="D3" s="28" t="str">
        <f t="shared" si="0"/>
        <v>Bauweise</v>
      </c>
      <c r="E3" s="28" t="str">
        <f t="shared" si="0"/>
        <v>Kompaktheit</v>
      </c>
      <c r="F3" s="61" t="str">
        <f t="shared" si="0"/>
        <v>EBF</v>
      </c>
      <c r="G3" s="61" t="str">
        <f t="shared" si="0"/>
        <v>GF</v>
      </c>
      <c r="H3" s="61" t="str">
        <f t="shared" si="0"/>
        <v>Baujahr</v>
      </c>
      <c r="I3" s="61" t="str">
        <f t="shared" si="0"/>
        <v>GE</v>
      </c>
      <c r="J3" s="62" t="str">
        <f t="shared" si="0"/>
        <v>THGE</v>
      </c>
    </row>
    <row r="4" spans="1:14" ht="18" customHeight="1" thickBot="1" x14ac:dyDescent="0.35">
      <c r="A4" s="69"/>
      <c r="B4" s="70"/>
      <c r="C4" s="70"/>
      <c r="D4" s="70"/>
      <c r="E4" s="70"/>
      <c r="F4" s="71" t="s">
        <v>226</v>
      </c>
      <c r="G4" s="71" t="s">
        <v>226</v>
      </c>
      <c r="H4" s="71" t="s">
        <v>242</v>
      </c>
      <c r="I4" s="71" t="s">
        <v>227</v>
      </c>
      <c r="J4" s="72" t="s">
        <v>228</v>
      </c>
    </row>
    <row r="5" spans="1:14" ht="14.5" thickBot="1" x14ac:dyDescent="0.35">
      <c r="A5" s="29">
        <v>1</v>
      </c>
      <c r="B5" s="41"/>
      <c r="C5" s="42"/>
      <c r="D5" s="42"/>
      <c r="E5" s="42"/>
      <c r="F5" s="43"/>
      <c r="G5" s="43"/>
      <c r="H5" s="41"/>
      <c r="I5" s="30" t="str">
        <f t="shared" ref="I5:I19" ca="1" si="1">IFERROR((((VLOOKUP($C5,MxGebTyp,2,FALSE)*VLOOKUP($D5,MxBauweise,2,FALSE)*VLOOKUP($E5,MxKompaktheit,2,FALSE)*F5)+(G5-F5)*GE_GF)/F5)*IF((YEAR(TODAY())-$H5)&gt;60,0,1-((YEAR(TODAY())-$H5)/60)),"")</f>
        <v/>
      </c>
      <c r="J5" s="31" t="str">
        <f t="shared" ref="J5:J19" ca="1" si="2">IFERROR((((VLOOKUP($C5,MxGebTyp,3,FALSE)*VLOOKUP($D5,MxBauweise,2,FALSE)*VLOOKUP($E5,MxKompaktheit,2,FALSE)*F5)+(G5-F5)*THGE_GF)/F5)*IF((YEAR(TODAY())-$H5)&gt;60,0,1-((YEAR(TODAY())-$H5)/60)),"")</f>
        <v/>
      </c>
      <c r="N5" s="32"/>
    </row>
    <row r="6" spans="1:14" ht="14.5" thickBot="1" x14ac:dyDescent="0.35">
      <c r="A6" s="33">
        <v>2</v>
      </c>
      <c r="B6" s="44"/>
      <c r="C6" s="45"/>
      <c r="D6" s="45"/>
      <c r="E6" s="45"/>
      <c r="F6" s="46"/>
      <c r="G6" s="46"/>
      <c r="H6" s="44"/>
      <c r="I6" s="34" t="str">
        <f t="shared" ca="1" si="1"/>
        <v/>
      </c>
      <c r="J6" s="35" t="str">
        <f t="shared" ca="1" si="2"/>
        <v/>
      </c>
    </row>
    <row r="7" spans="1:14" ht="14.5" thickBot="1" x14ac:dyDescent="0.35">
      <c r="A7" s="33">
        <v>3</v>
      </c>
      <c r="B7" s="44"/>
      <c r="C7" s="45"/>
      <c r="D7" s="45"/>
      <c r="E7" s="45"/>
      <c r="F7" s="46"/>
      <c r="G7" s="46"/>
      <c r="H7" s="44"/>
      <c r="I7" s="34" t="str">
        <f t="shared" ca="1" si="1"/>
        <v/>
      </c>
      <c r="J7" s="35" t="str">
        <f t="shared" ca="1" si="2"/>
        <v/>
      </c>
    </row>
    <row r="8" spans="1:14" ht="14.5" thickBot="1" x14ac:dyDescent="0.35">
      <c r="A8" s="33">
        <v>4</v>
      </c>
      <c r="B8" s="44"/>
      <c r="C8" s="45"/>
      <c r="D8" s="45"/>
      <c r="E8" s="45"/>
      <c r="F8" s="46"/>
      <c r="G8" s="46"/>
      <c r="H8" s="44"/>
      <c r="I8" s="34" t="str">
        <f t="shared" ca="1" si="1"/>
        <v/>
      </c>
      <c r="J8" s="35" t="str">
        <f t="shared" ca="1" si="2"/>
        <v/>
      </c>
    </row>
    <row r="9" spans="1:14" ht="14.5" thickBot="1" x14ac:dyDescent="0.35">
      <c r="A9" s="33">
        <v>5</v>
      </c>
      <c r="B9" s="44"/>
      <c r="C9" s="45"/>
      <c r="D9" s="45"/>
      <c r="E9" s="45"/>
      <c r="F9" s="46"/>
      <c r="G9" s="46"/>
      <c r="H9" s="44"/>
      <c r="I9" s="34" t="str">
        <f t="shared" ca="1" si="1"/>
        <v/>
      </c>
      <c r="J9" s="35" t="str">
        <f t="shared" ca="1" si="2"/>
        <v/>
      </c>
    </row>
    <row r="10" spans="1:14" ht="14.5" thickBot="1" x14ac:dyDescent="0.35">
      <c r="A10" s="33">
        <v>6</v>
      </c>
      <c r="B10" s="44"/>
      <c r="C10" s="45"/>
      <c r="D10" s="45"/>
      <c r="E10" s="45"/>
      <c r="F10" s="46"/>
      <c r="G10" s="46"/>
      <c r="H10" s="44"/>
      <c r="I10" s="34" t="str">
        <f t="shared" ca="1" si="1"/>
        <v/>
      </c>
      <c r="J10" s="35" t="str">
        <f t="shared" ca="1" si="2"/>
        <v/>
      </c>
    </row>
    <row r="11" spans="1:14" ht="14.5" thickBot="1" x14ac:dyDescent="0.35">
      <c r="A11" s="33">
        <v>7</v>
      </c>
      <c r="B11" s="44"/>
      <c r="C11" s="45"/>
      <c r="D11" s="45"/>
      <c r="E11" s="45"/>
      <c r="F11" s="46"/>
      <c r="G11" s="46"/>
      <c r="H11" s="44"/>
      <c r="I11" s="34" t="str">
        <f t="shared" ca="1" si="1"/>
        <v/>
      </c>
      <c r="J11" s="35" t="str">
        <f t="shared" ca="1" si="2"/>
        <v/>
      </c>
    </row>
    <row r="12" spans="1:14" ht="14.5" thickBot="1" x14ac:dyDescent="0.35">
      <c r="A12" s="33">
        <v>8</v>
      </c>
      <c r="B12" s="44"/>
      <c r="C12" s="45"/>
      <c r="D12" s="45"/>
      <c r="E12" s="45"/>
      <c r="F12" s="46"/>
      <c r="G12" s="46"/>
      <c r="H12" s="44"/>
      <c r="I12" s="34" t="str">
        <f t="shared" ca="1" si="1"/>
        <v/>
      </c>
      <c r="J12" s="35" t="str">
        <f t="shared" ca="1" si="2"/>
        <v/>
      </c>
    </row>
    <row r="13" spans="1:14" ht="14.5" thickBot="1" x14ac:dyDescent="0.35">
      <c r="A13" s="33">
        <v>9</v>
      </c>
      <c r="B13" s="44"/>
      <c r="C13" s="45"/>
      <c r="D13" s="45"/>
      <c r="E13" s="45"/>
      <c r="F13" s="46"/>
      <c r="G13" s="46"/>
      <c r="H13" s="44"/>
      <c r="I13" s="34" t="str">
        <f t="shared" ca="1" si="1"/>
        <v/>
      </c>
      <c r="J13" s="35" t="str">
        <f t="shared" ca="1" si="2"/>
        <v/>
      </c>
    </row>
    <row r="14" spans="1:14" ht="14.5" thickBot="1" x14ac:dyDescent="0.35">
      <c r="A14" s="33">
        <v>10</v>
      </c>
      <c r="B14" s="44"/>
      <c r="C14" s="45"/>
      <c r="D14" s="45"/>
      <c r="E14" s="45"/>
      <c r="F14" s="46"/>
      <c r="G14" s="46"/>
      <c r="H14" s="44"/>
      <c r="I14" s="34" t="str">
        <f t="shared" ca="1" si="1"/>
        <v/>
      </c>
      <c r="J14" s="35" t="str">
        <f t="shared" ca="1" si="2"/>
        <v/>
      </c>
    </row>
    <row r="15" spans="1:14" ht="14.5" thickBot="1" x14ac:dyDescent="0.35">
      <c r="A15" s="33">
        <v>11</v>
      </c>
      <c r="B15" s="44"/>
      <c r="C15" s="45"/>
      <c r="D15" s="45"/>
      <c r="E15" s="45"/>
      <c r="F15" s="46"/>
      <c r="G15" s="46"/>
      <c r="H15" s="44"/>
      <c r="I15" s="34" t="str">
        <f t="shared" ca="1" si="1"/>
        <v/>
      </c>
      <c r="J15" s="35" t="str">
        <f t="shared" ca="1" si="2"/>
        <v/>
      </c>
    </row>
    <row r="16" spans="1:14" ht="14.5" thickBot="1" x14ac:dyDescent="0.35">
      <c r="A16" s="33">
        <v>12</v>
      </c>
      <c r="B16" s="44"/>
      <c r="C16" s="45"/>
      <c r="D16" s="45"/>
      <c r="E16" s="45"/>
      <c r="F16" s="46"/>
      <c r="G16" s="46"/>
      <c r="H16" s="44"/>
      <c r="I16" s="34" t="str">
        <f t="shared" ca="1" si="1"/>
        <v/>
      </c>
      <c r="J16" s="35" t="str">
        <f t="shared" ca="1" si="2"/>
        <v/>
      </c>
    </row>
    <row r="17" spans="1:10" ht="14.5" thickBot="1" x14ac:dyDescent="0.35">
      <c r="A17" s="33">
        <v>13</v>
      </c>
      <c r="B17" s="44"/>
      <c r="C17" s="45"/>
      <c r="D17" s="45"/>
      <c r="E17" s="45"/>
      <c r="F17" s="46"/>
      <c r="G17" s="46"/>
      <c r="H17" s="44"/>
      <c r="I17" s="34" t="str">
        <f t="shared" ca="1" si="1"/>
        <v/>
      </c>
      <c r="J17" s="35" t="str">
        <f t="shared" ca="1" si="2"/>
        <v/>
      </c>
    </row>
    <row r="18" spans="1:10" ht="14.5" thickBot="1" x14ac:dyDescent="0.35">
      <c r="A18" s="33">
        <v>14</v>
      </c>
      <c r="B18" s="44"/>
      <c r="C18" s="45"/>
      <c r="D18" s="45"/>
      <c r="E18" s="45"/>
      <c r="F18" s="46"/>
      <c r="G18" s="46"/>
      <c r="H18" s="44"/>
      <c r="I18" s="34" t="str">
        <f t="shared" ca="1" si="1"/>
        <v/>
      </c>
      <c r="J18" s="35" t="str">
        <f t="shared" ca="1" si="2"/>
        <v/>
      </c>
    </row>
    <row r="19" spans="1:10" ht="14.5" thickBot="1" x14ac:dyDescent="0.35">
      <c r="A19" s="33">
        <v>15</v>
      </c>
      <c r="B19" s="47"/>
      <c r="C19" s="48"/>
      <c r="D19" s="48"/>
      <c r="E19" s="48"/>
      <c r="F19" s="49"/>
      <c r="G19" s="49"/>
      <c r="H19" s="47"/>
      <c r="I19" s="34" t="str">
        <f t="shared" ca="1" si="1"/>
        <v/>
      </c>
      <c r="J19" s="35" t="str">
        <f t="shared" ca="1" si="2"/>
        <v/>
      </c>
    </row>
    <row r="20" spans="1:10" s="12" customFormat="1" ht="18.75" customHeight="1" thickBot="1" x14ac:dyDescent="0.35">
      <c r="A20" s="36"/>
      <c r="B20" s="36" t="str">
        <f>VLOOKUP(ADDRESS(ROW(),COLUMN(),4,TRUE,"Berechnung_Restwert"),MxTexte,2,FALSE)</f>
        <v>Ökologischer Restwert der bestehenden Gebäude</v>
      </c>
      <c r="C20" s="36"/>
      <c r="D20" s="36"/>
      <c r="E20" s="36"/>
      <c r="F20" s="37">
        <f>SUM(F5:F19)</f>
        <v>0</v>
      </c>
      <c r="G20" s="37">
        <f>SUM(G5:G19)</f>
        <v>0</v>
      </c>
      <c r="H20" s="36"/>
      <c r="I20" s="38">
        <f ca="1">IFERROR(SUMPRODUCT($F$5:$F$19,I$5:I$19)/$F$20,0)</f>
        <v>0</v>
      </c>
      <c r="J20" s="52">
        <f ca="1">IFERROR(SUMPRODUCT($F$5:$F$19,J$5:J$19)/$F$20,0)</f>
        <v>0</v>
      </c>
    </row>
    <row r="21" spans="1:10" s="12" customFormat="1" ht="18.75" customHeight="1" thickBot="1" x14ac:dyDescent="0.35">
      <c r="A21" s="39"/>
      <c r="B21" s="36" t="str">
        <f>VLOOKUP(ADDRESS(ROW(),COLUMN(),4,TRUE,"Berechnung_Restwert"),MxTexte,2,FALSE)</f>
        <v>Zuschlag auf Neubauten für ökologischen Restwert bestehender Gebäude</v>
      </c>
      <c r="C21" s="39"/>
      <c r="D21" s="39"/>
      <c r="E21" s="40" t="str">
        <f>VLOOKUP(ADDRESS(ROW(),COLUMN(),4,TRUE,"Berechnung_Restwert"),MxTexte,2,FALSE)</f>
        <v>EBF Neubau</v>
      </c>
      <c r="F21" s="50"/>
      <c r="G21" s="39"/>
      <c r="H21" s="39"/>
      <c r="I21" s="38">
        <f ca="1">IFERROR(I$20*($F$20/$F$21),0)</f>
        <v>0</v>
      </c>
      <c r="J21" s="52">
        <f ca="1">IFERROR(J$20*($F$20/$F$21),0)</f>
        <v>0</v>
      </c>
    </row>
    <row r="22" spans="1:10" ht="18.75" customHeight="1" thickBot="1" x14ac:dyDescent="0.35">
      <c r="A22" s="73"/>
      <c r="B22" s="74" t="str">
        <f>VLOOKUP(ADDRESS(ROW(),COLUMN(),4,TRUE,"Berechnung_Restwert"),MxTexte,2,FALSE)</f>
        <v>Ergebnis (zu übertragen in Label-Plattform)</v>
      </c>
      <c r="C22" s="73"/>
      <c r="D22" s="73"/>
      <c r="E22" s="73"/>
      <c r="F22" s="73"/>
      <c r="G22" s="73"/>
      <c r="H22" s="73"/>
      <c r="I22" s="75">
        <f ca="1">IFERROR(IF(OR(I20=0,J20=0),0,MIN(INDEX(Constants!C43:C45,MATCH(Berechnung_Calculation!I21,Constants!D43:D45,1)),INDEX(Constants!C48:C50,MATCH(Berechnung_Calculation!J21,Constants!D48:D50,1)))),0)</f>
        <v>0</v>
      </c>
      <c r="J22" s="74" t="str">
        <f>VLOOKUP(ADDRESS(ROW(),COLUMN(),4,TRUE,"Berechnung_Restwert"),MxTexte,2,FALSE)</f>
        <v>Punkte</v>
      </c>
    </row>
  </sheetData>
  <sheetProtection algorithmName="SHA-512" hashValue="eSBCb5b7AMzpgB3ND46bhQOcOJAZYX6Ozgc9Uxc40TiLPy8EsrCixUajXJVLPeWSe0hGY9OkCbmtlIoG7sqWyA==" saltValue="aI4lsoISE+rps/VqatqwDA==" spinCount="100000" sheet="1" objects="1" scenarios="1" selectLockedCells="1"/>
  <mergeCells count="1">
    <mergeCell ref="A1:I1"/>
  </mergeCells>
  <conditionalFormatting sqref="G5:G19">
    <cfRule type="expression" dxfId="0" priority="1">
      <formula>$G5&lt;$F5</formula>
    </cfRule>
  </conditionalFormatting>
  <dataValidations count="8">
    <dataValidation type="list" allowBlank="1" showInputMessage="1" showErrorMessage="1" promptTitle="Gebäudetyp/Type bâtim./Tipo edif" prompt="Wählen Sie den zutreffenden Listeintrag._x000a_Sélectionnez l'entrée de liste appropriée._x000a_Selezionare la voce dell'elenco applicabile." sqref="C5:C19" xr:uid="{00000000-0002-0000-0000-000000000000}">
      <formula1>LstGebTyp</formula1>
    </dataValidation>
    <dataValidation type="list" allowBlank="1" showInputMessage="1" showErrorMessage="1" promptTitle="Bauweise/Construction/Costruz." prompt="Wählen Sie den zutreffenden Listeintrag._x000a_Sélectionnez l'entrée de liste appropriée._x000a_Selezionare la voce dell'elenco applicabile." sqref="D5:D19" xr:uid="{00000000-0002-0000-0000-000001000000}">
      <formula1>LstBauweise</formula1>
    </dataValidation>
    <dataValidation type="list" allowBlank="1" showInputMessage="1" showErrorMessage="1" promptTitle="Kompaktheit/Compacité/Compatt." prompt="Wählen Sie den zutreffenden Listeintrag._x000a_Sélectionnez l'entrée de liste appropriée._x000a_Selezionare la voce dell'elenco applicabile." sqref="E5:E19" xr:uid="{00000000-0002-0000-0000-000002000000}">
      <formula1>LstKompaktheit</formula1>
    </dataValidation>
    <dataValidation allowBlank="1" showInputMessage="1" showErrorMessage="1" promptTitle="Bezeichnung/Designation" prompt="Bezeichnung des Gebäudes bzw. Gebäudeteils, das rückgebaut wird._x000a_Désignation du bâtiment ou de la partie de bâtiment à déconstruire._x000a_Designazione dell'edificio o della parte di edificio da demolire." sqref="B5:B19" xr:uid="{78039A28-30D4-4C3E-8E17-DD0F9180AB69}"/>
    <dataValidation type="decimal" allowBlank="1" showInputMessage="1" showErrorMessage="1" errorTitle="Fehler/Erreur/Errore" error="Der Wert muss zwischen 1 und 999999 liegen._x000a_La valeur doit être comprise entre 1 et 999999._x000a_Il valore deve essere compreso tra 1 e 999999." promptTitle="EBF/SRE/SRE" prompt="Geben Sie die Energiebezugsfläche des best. Gebäudes bzw. Gebäudeteils ein._x000a_Saisissez la surface de réf. énergétique du bâtiment ou de la partie de bâtiment._x000a_Entrate il superficio di rif. energetico dell'edificio o della parte di edificio esistente." sqref="F5:F19" xr:uid="{0D2EE49D-A87D-4973-A0C5-DA6729A04A56}">
      <formula1>1</formula1>
      <formula2>999999</formula2>
    </dataValidation>
    <dataValidation type="decimal" allowBlank="1" showInputMessage="1" showErrorMessage="1" errorTitle="Fehler/Erreur/Errore" error="Der Wert muss zwischen der EBF und 999999 liegen._x000a_La valeur doit être comprise entre la SRE et 999999._x000a_Il valore deve essere compreso tra SRE e 999999." promptTitle="GF/SP/SP" prompt="Geben Sie die Geschossfläche des best. Gebäudes bzw. Gebäudeteils ein._x000a_Saisissez la surface plancher du bâtiment ou de la partie de bâtiment._x000a_Entrate il superficio di piano dell'edificio o della parte di edificio esistente." sqref="G5:G19" xr:uid="{C6395CB3-11C8-43FD-B87A-65AF9C092BE5}">
      <formula1>$F5</formula1>
      <formula2>999999</formula2>
    </dataValidation>
    <dataValidation type="whole" allowBlank="1" showInputMessage="1" showErrorMessage="1" errorTitle="Fehler/Erreur/Errore" error="Der Wert muss zwischen 1000 und heute liegen._x000a_La valeur doit être comprise entre 1000 et aujourd'hui._x000a_Il valore deve essere compreso tra 1000 e oggi." promptTitle="Baujahr/Année de c./Anno di c." prompt="Geben Sie das Baujahr (z.B. 1952) des best. Gebäudes bzw. Gebäudeteils ein._x000a_Saisissez l'année de construction du bâtiment ou de la partie de bâtiment._x000a_Entrate l'anno di costruzione dell'edificio o della parte di edificio esistente." sqref="H5:H19" xr:uid="{AFC5A05E-57D9-4FB4-8AF0-E93EAA19F8DA}">
      <formula1>1000</formula1>
      <formula2>YEAR(TODAY())</formula2>
    </dataValidation>
    <dataValidation allowBlank="1" showInputMessage="1" showErrorMessage="1" promptTitle="EBF Neu/SRE nouveau/SRE nuovo" prompt="Geben Sie die Energiebezugsfläche der neuen Gebäudes/Gebäudeteile ein._x000a_Saisissez la surface de réf. énergétique du nouveau bâtiment/partie de bâtiment._x000a_Entrate il superficio di rif. energetico dell'edificio/parte di edificio nuovo." sqref="F21" xr:uid="{7E9411A4-DFB9-489A-B6CB-1F97E5818B3A}"/>
  </dataValidations>
  <pageMargins left="0.70866141732283472" right="0.70866141732283472" top="0.78740157480314965" bottom="0.78740157480314965" header="0.31496062992125984" footer="0.31496062992125984"/>
  <pageSetup paperSize="9" scale="80" fitToHeight="0" orientation="landscape" r:id="rId1"/>
  <headerFooter alignWithMargins="0">
    <oddHeader>&amp;L&amp;9Minergie-ECO&amp;R&amp;9Tool Ökologischer Restwert</oddHeader>
    <oddFooter>&amp;L&amp;9Druck vom &amp;D&amp;C&amp;9https://www.minergie.ch/de/zertifizieren/eco/&amp;R&amp;9&amp;P/&amp;N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1"/>
  <sheetViews>
    <sheetView topLeftCell="A43" workbookViewId="0">
      <selection activeCell="M77" sqref="M77"/>
    </sheetView>
  </sheetViews>
  <sheetFormatPr baseColWidth="10" defaultRowHeight="14" x14ac:dyDescent="0.3"/>
  <cols>
    <col min="1" max="1" width="16.75" bestFit="1" customWidth="1"/>
    <col min="2" max="2" width="23" customWidth="1"/>
    <col min="3" max="3" width="13" customWidth="1"/>
    <col min="4" max="4" width="11.75" customWidth="1"/>
    <col min="5" max="5" width="12.5" customWidth="1"/>
    <col min="7" max="7" width="12.75" customWidth="1"/>
    <col min="8" max="8" width="12.1640625" customWidth="1"/>
    <col min="9" max="9" width="13" customWidth="1"/>
    <col min="10" max="10" width="18.33203125" bestFit="1" customWidth="1"/>
    <col min="11" max="24" width="14.33203125" customWidth="1"/>
  </cols>
  <sheetData>
    <row r="1" spans="1:6" ht="22.5" x14ac:dyDescent="0.45">
      <c r="A1" s="16" t="str">
        <f>Start!A1</f>
        <v>Minergie-ECO – Berechnung des ökologischen Restwerts bestehender Gebäude</v>
      </c>
    </row>
    <row r="3" spans="1:6" ht="18" x14ac:dyDescent="0.4">
      <c r="A3" s="57" t="s">
        <v>21</v>
      </c>
      <c r="B3" s="58"/>
      <c r="C3" s="58"/>
      <c r="D3" s="58"/>
    </row>
    <row r="5" spans="1:6" x14ac:dyDescent="0.3">
      <c r="A5" s="55" t="s">
        <v>22</v>
      </c>
      <c r="B5" s="55" t="s">
        <v>23</v>
      </c>
      <c r="C5" s="55" t="s">
        <v>48</v>
      </c>
      <c r="D5" s="55" t="s">
        <v>49</v>
      </c>
      <c r="E5" s="1"/>
      <c r="F5" s="1"/>
    </row>
    <row r="6" spans="1:6" x14ac:dyDescent="0.3">
      <c r="A6" t="s">
        <v>14</v>
      </c>
      <c r="B6" t="str">
        <f>Texte!B39</f>
        <v>Wohnen MFH</v>
      </c>
      <c r="C6" s="14">
        <f>E60</f>
        <v>35</v>
      </c>
      <c r="D6" s="14">
        <f>D60</f>
        <v>10</v>
      </c>
    </row>
    <row r="7" spans="1:6" x14ac:dyDescent="0.3">
      <c r="B7" t="str">
        <f>Texte!B40</f>
        <v>Kleine Wohnbauten</v>
      </c>
      <c r="C7" s="14">
        <f t="shared" ref="C7:C16" si="0">E61</f>
        <v>36.75</v>
      </c>
      <c r="D7" s="14">
        <f t="shared" ref="D7:D16" si="1">D61</f>
        <v>10.5</v>
      </c>
    </row>
    <row r="8" spans="1:6" x14ac:dyDescent="0.3">
      <c r="B8" t="str">
        <f>Texte!B41</f>
        <v>Verwaltung</v>
      </c>
      <c r="C8" s="14">
        <f t="shared" si="0"/>
        <v>38.5</v>
      </c>
      <c r="D8" s="14">
        <f t="shared" si="1"/>
        <v>11</v>
      </c>
    </row>
    <row r="9" spans="1:6" x14ac:dyDescent="0.3">
      <c r="B9" t="str">
        <f>Texte!B42</f>
        <v>Schule</v>
      </c>
      <c r="C9" s="14">
        <f t="shared" si="0"/>
        <v>38.5</v>
      </c>
      <c r="D9" s="14">
        <f t="shared" si="1"/>
        <v>11</v>
      </c>
    </row>
    <row r="10" spans="1:6" x14ac:dyDescent="0.3">
      <c r="B10" t="str">
        <f>Texte!B43</f>
        <v>Verkauf</v>
      </c>
      <c r="C10" s="14">
        <f t="shared" si="0"/>
        <v>56.727272727272727</v>
      </c>
      <c r="D10" s="14">
        <f t="shared" si="1"/>
        <v>16</v>
      </c>
    </row>
    <row r="11" spans="1:6" x14ac:dyDescent="0.3">
      <c r="B11" t="str">
        <f>Texte!B44</f>
        <v>Restaurant</v>
      </c>
      <c r="C11" s="14">
        <f t="shared" si="0"/>
        <v>44</v>
      </c>
      <c r="D11" s="14">
        <f t="shared" si="1"/>
        <v>13</v>
      </c>
    </row>
    <row r="12" spans="1:6" x14ac:dyDescent="0.3">
      <c r="B12" t="str">
        <f>Texte!B45</f>
        <v>Museen</v>
      </c>
      <c r="C12" s="14">
        <f t="shared" si="0"/>
        <v>49.636363636363633</v>
      </c>
      <c r="D12" s="14">
        <f t="shared" si="1"/>
        <v>14</v>
      </c>
    </row>
    <row r="13" spans="1:6" x14ac:dyDescent="0.3">
      <c r="B13" t="str">
        <f>Texte!B46</f>
        <v>Spital</v>
      </c>
      <c r="C13" s="14">
        <f t="shared" si="0"/>
        <v>56</v>
      </c>
      <c r="D13" s="14">
        <f t="shared" si="1"/>
        <v>16</v>
      </c>
    </row>
    <row r="14" spans="1:6" x14ac:dyDescent="0.3">
      <c r="B14" t="str">
        <f>Texte!B47</f>
        <v>Industrie</v>
      </c>
      <c r="C14" s="14">
        <f t="shared" si="0"/>
        <v>49.636363636363633</v>
      </c>
      <c r="D14" s="14">
        <f t="shared" si="1"/>
        <v>14</v>
      </c>
    </row>
    <row r="15" spans="1:6" x14ac:dyDescent="0.3">
      <c r="B15" t="str">
        <f>Texte!B48</f>
        <v>Kleine Schulbauten</v>
      </c>
      <c r="C15" s="14">
        <f t="shared" si="0"/>
        <v>40.25</v>
      </c>
      <c r="D15" s="14">
        <f t="shared" si="1"/>
        <v>11.5</v>
      </c>
    </row>
    <row r="16" spans="1:6" x14ac:dyDescent="0.3">
      <c r="B16" t="str">
        <f>Texte!B49</f>
        <v>Sportbauten</v>
      </c>
      <c r="C16" s="14">
        <f t="shared" si="0"/>
        <v>49.636363636363633</v>
      </c>
      <c r="D16" s="14">
        <f t="shared" si="1"/>
        <v>14</v>
      </c>
    </row>
    <row r="18" spans="1:4" x14ac:dyDescent="0.3">
      <c r="A18" s="55" t="s">
        <v>22</v>
      </c>
      <c r="B18" s="55" t="s">
        <v>23</v>
      </c>
      <c r="C18" s="55" t="s">
        <v>19</v>
      </c>
      <c r="D18" s="56"/>
    </row>
    <row r="19" spans="1:4" x14ac:dyDescent="0.3">
      <c r="A19" t="s">
        <v>1</v>
      </c>
      <c r="B19" t="str">
        <f>Texte!B50</f>
        <v>Massivbau schwer</v>
      </c>
      <c r="C19">
        <v>1.1000000000000001</v>
      </c>
    </row>
    <row r="20" spans="1:4" x14ac:dyDescent="0.3">
      <c r="B20" t="str">
        <f>Texte!B51</f>
        <v>Massivbau leicht</v>
      </c>
      <c r="C20">
        <v>0.9</v>
      </c>
    </row>
    <row r="21" spans="1:4" x14ac:dyDescent="0.3">
      <c r="B21" t="str">
        <f>Texte!B52</f>
        <v>Blockbau Holz</v>
      </c>
      <c r="C21">
        <v>0.8</v>
      </c>
    </row>
    <row r="22" spans="1:4" x14ac:dyDescent="0.3">
      <c r="B22" t="str">
        <f>Texte!B53</f>
        <v>Leichtbau Holz</v>
      </c>
      <c r="C22">
        <v>0.7</v>
      </c>
    </row>
    <row r="23" spans="1:4" x14ac:dyDescent="0.3">
      <c r="B23" t="str">
        <f>Texte!B54</f>
        <v>Leichtbau Stahl</v>
      </c>
      <c r="C23">
        <v>1.2</v>
      </c>
    </row>
    <row r="24" spans="1:4" x14ac:dyDescent="0.3">
      <c r="B24" t="str">
        <f>Texte!B55</f>
        <v>Mischbau</v>
      </c>
      <c r="C24">
        <v>0.85</v>
      </c>
    </row>
    <row r="26" spans="1:4" x14ac:dyDescent="0.3">
      <c r="A26" s="55" t="s">
        <v>22</v>
      </c>
      <c r="B26" s="55" t="s">
        <v>23</v>
      </c>
      <c r="C26" s="55" t="s">
        <v>19</v>
      </c>
      <c r="D26" s="56"/>
    </row>
    <row r="27" spans="1:4" x14ac:dyDescent="0.3">
      <c r="A27" t="s">
        <v>2</v>
      </c>
      <c r="B27" t="str">
        <f>Texte!B56</f>
        <v>Sehr kompakt</v>
      </c>
      <c r="C27">
        <v>0.85</v>
      </c>
    </row>
    <row r="28" spans="1:4" x14ac:dyDescent="0.3">
      <c r="B28" t="str">
        <f>Texte!B57</f>
        <v>Kompakt</v>
      </c>
      <c r="C28">
        <v>1</v>
      </c>
    </row>
    <row r="29" spans="1:4" x14ac:dyDescent="0.3">
      <c r="B29" t="str">
        <f>Texte!B58</f>
        <v>Wenig kompakt</v>
      </c>
      <c r="C29">
        <v>1.1499999999999999</v>
      </c>
    </row>
    <row r="30" spans="1:4" x14ac:dyDescent="0.3">
      <c r="B30" t="str">
        <f>Texte!B59</f>
        <v>Nicht kompakt</v>
      </c>
      <c r="C30">
        <v>1.3</v>
      </c>
    </row>
    <row r="32" spans="1:4" ht="15" customHeight="1" x14ac:dyDescent="0.3">
      <c r="A32" s="55" t="s">
        <v>22</v>
      </c>
      <c r="B32" s="55" t="s">
        <v>23</v>
      </c>
      <c r="C32" s="55"/>
      <c r="D32" s="56"/>
    </row>
    <row r="33" spans="1:18" ht="14.25" customHeight="1" x14ac:dyDescent="0.3">
      <c r="A33" t="s">
        <v>60</v>
      </c>
      <c r="B33" t="str">
        <f>Texte!C3</f>
        <v>Deutsch</v>
      </c>
    </row>
    <row r="34" spans="1:18" ht="14.25" customHeight="1" x14ac:dyDescent="0.3">
      <c r="B34" t="str">
        <f>Texte!D3</f>
        <v>Francais</v>
      </c>
    </row>
    <row r="35" spans="1:18" ht="14.25" customHeight="1" x14ac:dyDescent="0.3">
      <c r="B35" t="str">
        <f>Texte!E3</f>
        <v>Italiano</v>
      </c>
    </row>
    <row r="36" spans="1:18" ht="14.25" customHeight="1" x14ac:dyDescent="0.3">
      <c r="B36" t="str">
        <f>Texte!F3</f>
        <v>English</v>
      </c>
    </row>
    <row r="37" spans="1:18" ht="14.25" customHeight="1" x14ac:dyDescent="0.3"/>
    <row r="38" spans="1:18" x14ac:dyDescent="0.3">
      <c r="A38" s="55" t="s">
        <v>22</v>
      </c>
      <c r="B38" s="55"/>
      <c r="C38" s="55" t="s">
        <v>50</v>
      </c>
      <c r="D38" s="56"/>
      <c r="L38" s="11"/>
      <c r="M38" s="11"/>
      <c r="N38" s="12"/>
      <c r="O38" s="13"/>
      <c r="P38" s="13"/>
      <c r="Q38" s="12"/>
      <c r="R38" s="12"/>
    </row>
    <row r="39" spans="1:18" x14ac:dyDescent="0.3">
      <c r="A39" t="s">
        <v>51</v>
      </c>
      <c r="C39">
        <f>I60</f>
        <v>13.3</v>
      </c>
      <c r="L39" s="11"/>
      <c r="M39" s="11"/>
      <c r="N39" s="12"/>
      <c r="O39" s="13"/>
      <c r="P39" s="13"/>
      <c r="Q39" s="12"/>
      <c r="R39" s="12"/>
    </row>
    <row r="40" spans="1:18" x14ac:dyDescent="0.3">
      <c r="A40" t="s">
        <v>52</v>
      </c>
      <c r="C40">
        <f>H60</f>
        <v>4.5</v>
      </c>
      <c r="L40" s="11"/>
      <c r="M40" s="11"/>
      <c r="N40" s="12"/>
      <c r="O40" s="13"/>
      <c r="P40" s="13"/>
      <c r="Q40" s="12"/>
      <c r="R40" s="12"/>
    </row>
    <row r="41" spans="1:18" x14ac:dyDescent="0.3">
      <c r="L41" s="11"/>
      <c r="M41" s="11"/>
      <c r="N41" s="12"/>
      <c r="O41" s="13"/>
      <c r="P41" s="13"/>
      <c r="Q41" s="12"/>
      <c r="R41" s="12"/>
    </row>
    <row r="42" spans="1:18" x14ac:dyDescent="0.3">
      <c r="A42" s="55" t="s">
        <v>22</v>
      </c>
      <c r="B42" s="55" t="s">
        <v>274</v>
      </c>
      <c r="C42" s="55" t="s">
        <v>261</v>
      </c>
      <c r="D42" s="55" t="s">
        <v>262</v>
      </c>
      <c r="L42" s="11"/>
      <c r="M42" s="11"/>
      <c r="N42" s="12"/>
      <c r="O42" s="13"/>
      <c r="P42" s="13"/>
      <c r="Q42" s="12"/>
      <c r="R42" s="12"/>
    </row>
    <row r="43" spans="1:18" x14ac:dyDescent="0.3">
      <c r="A43" t="s">
        <v>281</v>
      </c>
      <c r="B43">
        <v>0</v>
      </c>
      <c r="C43">
        <v>0</v>
      </c>
      <c r="D43">
        <f>ROUND($J$91*B43,0)</f>
        <v>0</v>
      </c>
      <c r="L43" s="11"/>
      <c r="M43" s="11"/>
      <c r="N43" s="12"/>
      <c r="O43" s="13"/>
      <c r="P43" s="13"/>
      <c r="Q43" s="12"/>
      <c r="R43" s="12"/>
    </row>
    <row r="44" spans="1:18" x14ac:dyDescent="0.3">
      <c r="B44">
        <v>0.2</v>
      </c>
      <c r="C44">
        <v>-2</v>
      </c>
      <c r="D44">
        <f>ROUND($J$91*B44,0)</f>
        <v>0</v>
      </c>
      <c r="L44" s="11"/>
      <c r="M44" s="11"/>
      <c r="N44" s="12"/>
      <c r="O44" s="13"/>
      <c r="P44" s="13"/>
      <c r="Q44" s="12"/>
      <c r="R44" s="12"/>
    </row>
    <row r="45" spans="1:18" x14ac:dyDescent="0.3">
      <c r="B45">
        <v>0.4</v>
      </c>
      <c r="C45">
        <v>-4</v>
      </c>
      <c r="D45">
        <f>ROUND($J$91*B45,0)</f>
        <v>0</v>
      </c>
      <c r="L45" s="11"/>
      <c r="M45" s="11"/>
      <c r="N45" s="12"/>
      <c r="O45" s="13"/>
      <c r="P45" s="13"/>
      <c r="Q45" s="12"/>
      <c r="R45" s="12"/>
    </row>
    <row r="46" spans="1:18" x14ac:dyDescent="0.3">
      <c r="L46" s="11"/>
      <c r="M46" s="11"/>
      <c r="N46" s="12"/>
      <c r="O46" s="13"/>
      <c r="P46" s="13"/>
      <c r="Q46" s="12"/>
      <c r="R46" s="12"/>
    </row>
    <row r="47" spans="1:18" x14ac:dyDescent="0.3">
      <c r="A47" s="55" t="s">
        <v>22</v>
      </c>
      <c r="B47" s="55" t="s">
        <v>274</v>
      </c>
      <c r="C47" s="55" t="s">
        <v>261</v>
      </c>
      <c r="D47" s="55" t="s">
        <v>262</v>
      </c>
      <c r="L47" s="11"/>
      <c r="M47" s="11"/>
      <c r="N47" s="12"/>
      <c r="O47" s="13"/>
      <c r="P47" s="13"/>
      <c r="Q47" s="12"/>
      <c r="R47" s="12"/>
    </row>
    <row r="48" spans="1:18" x14ac:dyDescent="0.3">
      <c r="A48" t="s">
        <v>282</v>
      </c>
      <c r="B48">
        <v>0</v>
      </c>
      <c r="C48">
        <v>0</v>
      </c>
      <c r="D48">
        <f>ROUND($K$91*B48,1)</f>
        <v>0</v>
      </c>
    </row>
    <row r="49" spans="1:15" x14ac:dyDescent="0.3">
      <c r="B49">
        <v>0.2</v>
      </c>
      <c r="C49">
        <v>-2</v>
      </c>
      <c r="D49">
        <f>ROUND($K$91*B49,1)</f>
        <v>0</v>
      </c>
    </row>
    <row r="50" spans="1:15" x14ac:dyDescent="0.3">
      <c r="B50">
        <v>0.4</v>
      </c>
      <c r="C50">
        <v>-4</v>
      </c>
      <c r="D50">
        <f>ROUND($K$91*B50,1)</f>
        <v>0</v>
      </c>
    </row>
    <row r="55" spans="1:15" x14ac:dyDescent="0.3">
      <c r="A55" s="55" t="s">
        <v>46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7" spans="1:15" x14ac:dyDescent="0.3">
      <c r="A57" s="4" t="s">
        <v>15</v>
      </c>
      <c r="B57" s="4" t="s">
        <v>24</v>
      </c>
      <c r="C57" s="4" t="s">
        <v>263</v>
      </c>
      <c r="D57" s="4" t="s">
        <v>25</v>
      </c>
      <c r="E57" s="4" t="s">
        <v>264</v>
      </c>
      <c r="F57" s="108" t="s">
        <v>26</v>
      </c>
      <c r="G57" s="108"/>
      <c r="H57" s="108" t="s">
        <v>27</v>
      </c>
      <c r="I57" s="108"/>
      <c r="J57" s="108" t="s">
        <v>28</v>
      </c>
      <c r="K57" s="108"/>
      <c r="L57" s="108" t="s">
        <v>29</v>
      </c>
      <c r="M57" s="108"/>
      <c r="N57" s="108" t="s">
        <v>30</v>
      </c>
      <c r="O57" s="108"/>
    </row>
    <row r="58" spans="1:15" x14ac:dyDescent="0.3">
      <c r="A58" s="5"/>
      <c r="B58" s="2" t="s">
        <v>31</v>
      </c>
      <c r="C58" s="2" t="s">
        <v>47</v>
      </c>
      <c r="D58" s="2" t="s">
        <v>31</v>
      </c>
      <c r="E58" s="2" t="s">
        <v>47</v>
      </c>
      <c r="F58" s="2" t="s">
        <v>31</v>
      </c>
      <c r="G58" s="2" t="s">
        <v>47</v>
      </c>
      <c r="H58" s="2" t="s">
        <v>31</v>
      </c>
      <c r="I58" s="2" t="s">
        <v>47</v>
      </c>
      <c r="J58" s="2" t="s">
        <v>31</v>
      </c>
      <c r="K58" s="2" t="s">
        <v>47</v>
      </c>
      <c r="L58" s="2" t="s">
        <v>31</v>
      </c>
      <c r="M58" s="2" t="s">
        <v>47</v>
      </c>
      <c r="N58" s="2" t="s">
        <v>31</v>
      </c>
      <c r="O58" s="2" t="s">
        <v>47</v>
      </c>
    </row>
    <row r="59" spans="1:15" x14ac:dyDescent="0.3">
      <c r="A59" s="6" t="s">
        <v>32</v>
      </c>
      <c r="B59" s="92" t="s">
        <v>33</v>
      </c>
      <c r="C59" s="92"/>
      <c r="D59" s="92" t="s">
        <v>33</v>
      </c>
      <c r="E59" s="92"/>
      <c r="F59" s="92" t="s">
        <v>34</v>
      </c>
      <c r="G59" s="92"/>
      <c r="H59" s="92" t="s">
        <v>34</v>
      </c>
      <c r="I59" s="92"/>
      <c r="J59" s="92" t="s">
        <v>33</v>
      </c>
      <c r="K59" s="92"/>
      <c r="L59" s="92" t="s">
        <v>35</v>
      </c>
      <c r="M59" s="92"/>
      <c r="N59" s="92" t="s">
        <v>36</v>
      </c>
      <c r="O59" s="92"/>
    </row>
    <row r="60" spans="1:15" x14ac:dyDescent="0.3">
      <c r="A60" s="5" t="s">
        <v>3</v>
      </c>
      <c r="B60" s="3">
        <v>8</v>
      </c>
      <c r="C60" s="9">
        <v>28</v>
      </c>
      <c r="D60" s="3">
        <v>10</v>
      </c>
      <c r="E60" s="9">
        <v>35</v>
      </c>
      <c r="F60" s="93">
        <v>2.8</v>
      </c>
      <c r="G60" s="89">
        <v>8.3000000000000007</v>
      </c>
      <c r="H60" s="96">
        <v>4.5</v>
      </c>
      <c r="I60" s="89">
        <v>13.3</v>
      </c>
      <c r="J60" s="99">
        <v>0.3</v>
      </c>
      <c r="K60" s="102">
        <v>1.4</v>
      </c>
      <c r="L60" s="96">
        <v>7.1</v>
      </c>
      <c r="M60" s="89">
        <v>25.5</v>
      </c>
      <c r="N60" s="105">
        <v>5.6</v>
      </c>
      <c r="O60" s="89">
        <v>22.2</v>
      </c>
    </row>
    <row r="61" spans="1:15" x14ac:dyDescent="0.3">
      <c r="A61" s="5" t="s">
        <v>37</v>
      </c>
      <c r="B61" s="3">
        <v>8</v>
      </c>
      <c r="C61" s="9">
        <v>28</v>
      </c>
      <c r="D61" s="3">
        <v>10.5</v>
      </c>
      <c r="E61" s="9">
        <v>36.75</v>
      </c>
      <c r="F61" s="94"/>
      <c r="G61" s="90"/>
      <c r="H61" s="97"/>
      <c r="I61" s="90"/>
      <c r="J61" s="100"/>
      <c r="K61" s="103"/>
      <c r="L61" s="97"/>
      <c r="M61" s="90"/>
      <c r="N61" s="106"/>
      <c r="O61" s="90"/>
    </row>
    <row r="62" spans="1:15" x14ac:dyDescent="0.3">
      <c r="A62" s="5" t="s">
        <v>4</v>
      </c>
      <c r="B62" s="3">
        <v>8</v>
      </c>
      <c r="C62" s="9">
        <v>28</v>
      </c>
      <c r="D62" s="3">
        <v>11</v>
      </c>
      <c r="E62" s="9">
        <v>38.5</v>
      </c>
      <c r="F62" s="94"/>
      <c r="G62" s="90"/>
      <c r="H62" s="97"/>
      <c r="I62" s="90"/>
      <c r="J62" s="100"/>
      <c r="K62" s="103"/>
      <c r="L62" s="97"/>
      <c r="M62" s="90"/>
      <c r="N62" s="106"/>
      <c r="O62" s="90"/>
    </row>
    <row r="63" spans="1:15" x14ac:dyDescent="0.3">
      <c r="A63" s="5" t="s">
        <v>38</v>
      </c>
      <c r="B63" s="3">
        <v>8</v>
      </c>
      <c r="C63" s="9">
        <v>28</v>
      </c>
      <c r="D63" s="3">
        <v>11</v>
      </c>
      <c r="E63" s="9">
        <v>38.5</v>
      </c>
      <c r="F63" s="94"/>
      <c r="G63" s="90"/>
      <c r="H63" s="97"/>
      <c r="I63" s="90"/>
      <c r="J63" s="100"/>
      <c r="K63" s="103"/>
      <c r="L63" s="97"/>
      <c r="M63" s="90"/>
      <c r="N63" s="106"/>
      <c r="O63" s="90"/>
    </row>
    <row r="64" spans="1:15" x14ac:dyDescent="0.3">
      <c r="A64" s="5" t="s">
        <v>39</v>
      </c>
      <c r="B64" s="3">
        <v>11</v>
      </c>
      <c r="C64" s="9">
        <v>39</v>
      </c>
      <c r="D64" s="3">
        <v>16</v>
      </c>
      <c r="E64" s="9">
        <v>56.727272727272727</v>
      </c>
      <c r="F64" s="94"/>
      <c r="G64" s="90"/>
      <c r="H64" s="97"/>
      <c r="I64" s="90"/>
      <c r="J64" s="100"/>
      <c r="K64" s="103"/>
      <c r="L64" s="97"/>
      <c r="M64" s="90"/>
      <c r="N64" s="106"/>
      <c r="O64" s="90"/>
    </row>
    <row r="65" spans="1:15" x14ac:dyDescent="0.3">
      <c r="A65" s="5" t="s">
        <v>40</v>
      </c>
      <c r="B65" s="3">
        <v>8</v>
      </c>
      <c r="C65" s="9">
        <v>28</v>
      </c>
      <c r="D65" s="3">
        <v>13</v>
      </c>
      <c r="E65" s="9">
        <v>44</v>
      </c>
      <c r="F65" s="94"/>
      <c r="G65" s="90"/>
      <c r="H65" s="97"/>
      <c r="I65" s="90"/>
      <c r="J65" s="100"/>
      <c r="K65" s="103"/>
      <c r="L65" s="97"/>
      <c r="M65" s="90"/>
      <c r="N65" s="106"/>
      <c r="O65" s="90"/>
    </row>
    <row r="66" spans="1:15" x14ac:dyDescent="0.3">
      <c r="A66" s="5" t="s">
        <v>41</v>
      </c>
      <c r="B66" s="3">
        <v>11</v>
      </c>
      <c r="C66" s="9">
        <v>39</v>
      </c>
      <c r="D66" s="3">
        <v>14</v>
      </c>
      <c r="E66" s="9">
        <v>49.636363636363633</v>
      </c>
      <c r="F66" s="94"/>
      <c r="G66" s="90"/>
      <c r="H66" s="97"/>
      <c r="I66" s="90"/>
      <c r="J66" s="100"/>
      <c r="K66" s="103"/>
      <c r="L66" s="97"/>
      <c r="M66" s="90"/>
      <c r="N66" s="106"/>
      <c r="O66" s="90"/>
    </row>
    <row r="67" spans="1:15" x14ac:dyDescent="0.3">
      <c r="A67" s="5" t="s">
        <v>42</v>
      </c>
      <c r="B67" s="3">
        <v>11</v>
      </c>
      <c r="C67" s="9">
        <v>39</v>
      </c>
      <c r="D67" s="3">
        <v>16</v>
      </c>
      <c r="E67" s="9">
        <v>56</v>
      </c>
      <c r="F67" s="94"/>
      <c r="G67" s="90"/>
      <c r="H67" s="97"/>
      <c r="I67" s="90"/>
      <c r="J67" s="100"/>
      <c r="K67" s="103"/>
      <c r="L67" s="97"/>
      <c r="M67" s="90"/>
      <c r="N67" s="106"/>
      <c r="O67" s="90"/>
    </row>
    <row r="68" spans="1:15" x14ac:dyDescent="0.3">
      <c r="A68" s="5" t="s">
        <v>43</v>
      </c>
      <c r="B68" s="3">
        <v>11</v>
      </c>
      <c r="C68" s="9">
        <v>39</v>
      </c>
      <c r="D68" s="3">
        <v>14</v>
      </c>
      <c r="E68" s="9">
        <v>49.636363636363633</v>
      </c>
      <c r="F68" s="94"/>
      <c r="G68" s="90"/>
      <c r="H68" s="97"/>
      <c r="I68" s="90"/>
      <c r="J68" s="100"/>
      <c r="K68" s="103"/>
      <c r="L68" s="97"/>
      <c r="M68" s="90"/>
      <c r="N68" s="106"/>
      <c r="O68" s="90"/>
    </row>
    <row r="69" spans="1:15" x14ac:dyDescent="0.3">
      <c r="A69" s="5" t="s">
        <v>44</v>
      </c>
      <c r="B69" s="3">
        <v>8</v>
      </c>
      <c r="C69" s="9">
        <v>28</v>
      </c>
      <c r="D69" s="3">
        <v>11.5</v>
      </c>
      <c r="E69" s="9">
        <v>40.25</v>
      </c>
      <c r="F69" s="94"/>
      <c r="G69" s="90"/>
      <c r="H69" s="97"/>
      <c r="I69" s="90"/>
      <c r="J69" s="100"/>
      <c r="K69" s="103"/>
      <c r="L69" s="97"/>
      <c r="M69" s="90"/>
      <c r="N69" s="106"/>
      <c r="O69" s="90"/>
    </row>
    <row r="70" spans="1:15" x14ac:dyDescent="0.3">
      <c r="A70" s="7" t="s">
        <v>45</v>
      </c>
      <c r="B70" s="8">
        <v>11</v>
      </c>
      <c r="C70" s="10">
        <v>39</v>
      </c>
      <c r="D70" s="8">
        <v>14</v>
      </c>
      <c r="E70" s="10">
        <v>49.636363636363633</v>
      </c>
      <c r="F70" s="95"/>
      <c r="G70" s="91"/>
      <c r="H70" s="98"/>
      <c r="I70" s="91"/>
      <c r="J70" s="101"/>
      <c r="K70" s="104"/>
      <c r="L70" s="98"/>
      <c r="M70" s="91"/>
      <c r="N70" s="107"/>
      <c r="O70" s="91"/>
    </row>
    <row r="73" spans="1:15" x14ac:dyDescent="0.3">
      <c r="A73" s="55" t="s">
        <v>265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5" x14ac:dyDescent="0.3">
      <c r="A74" s="56" t="s">
        <v>16</v>
      </c>
      <c r="B74" s="56" t="s">
        <v>15</v>
      </c>
      <c r="C74" s="56" t="s">
        <v>270</v>
      </c>
      <c r="D74" s="56" t="s">
        <v>1</v>
      </c>
      <c r="E74" s="56" t="s">
        <v>2</v>
      </c>
      <c r="F74" s="56" t="s">
        <v>229</v>
      </c>
      <c r="G74" s="56" t="s">
        <v>271</v>
      </c>
      <c r="H74" s="56" t="s">
        <v>266</v>
      </c>
      <c r="I74" s="56" t="s">
        <v>267</v>
      </c>
      <c r="J74" s="56" t="s">
        <v>268</v>
      </c>
      <c r="K74" s="56" t="s">
        <v>269</v>
      </c>
    </row>
    <row r="75" spans="1:15" x14ac:dyDescent="0.3">
      <c r="A75">
        <f>Berechnung_Calculation!A5</f>
        <v>1</v>
      </c>
      <c r="B75">
        <f>Berechnung_Calculation!B5</f>
        <v>0</v>
      </c>
      <c r="C75">
        <f>Berechnung_Calculation!C5</f>
        <v>0</v>
      </c>
      <c r="D75">
        <f>Berechnung_Calculation!D5</f>
        <v>0</v>
      </c>
      <c r="E75">
        <f>Berechnung_Calculation!E5</f>
        <v>0</v>
      </c>
      <c r="F75" s="32">
        <f>Berechnung_Calculation!F5</f>
        <v>0</v>
      </c>
      <c r="G75" s="32">
        <f>Berechnung_Calculation!G5-F75</f>
        <v>0</v>
      </c>
      <c r="H75">
        <f t="shared" ref="H75:H89" si="2">IFERROR(VLOOKUP($C75,MxGebTyp,2,FALSE),0)</f>
        <v>0</v>
      </c>
      <c r="I75">
        <f t="shared" ref="I75:I89" si="3">IFERROR(VLOOKUP($C75,MxGebTyp,3,FALSE),0)</f>
        <v>0</v>
      </c>
      <c r="J75" s="11">
        <f t="shared" ref="J75:J89" si="4">GE_GF</f>
        <v>13.3</v>
      </c>
      <c r="K75">
        <f t="shared" ref="K75:K89" si="5">THGE_GF</f>
        <v>4.5</v>
      </c>
    </row>
    <row r="76" spans="1:15" x14ac:dyDescent="0.3">
      <c r="A76">
        <f>Berechnung_Calculation!A6</f>
        <v>2</v>
      </c>
      <c r="B76">
        <f>Berechnung_Calculation!B6</f>
        <v>0</v>
      </c>
      <c r="C76">
        <f>Berechnung_Calculation!C6</f>
        <v>0</v>
      </c>
      <c r="D76">
        <f>Berechnung_Calculation!D6</f>
        <v>0</v>
      </c>
      <c r="E76">
        <f>Berechnung_Calculation!E6</f>
        <v>0</v>
      </c>
      <c r="F76" s="32">
        <f>Berechnung_Calculation!F6</f>
        <v>0</v>
      </c>
      <c r="G76" s="32">
        <f>Berechnung_Calculation!G6-F76</f>
        <v>0</v>
      </c>
      <c r="H76">
        <f t="shared" si="2"/>
        <v>0</v>
      </c>
      <c r="I76">
        <f t="shared" si="3"/>
        <v>0</v>
      </c>
      <c r="J76" s="11">
        <f t="shared" si="4"/>
        <v>13.3</v>
      </c>
      <c r="K76">
        <f t="shared" si="5"/>
        <v>4.5</v>
      </c>
    </row>
    <row r="77" spans="1:15" x14ac:dyDescent="0.3">
      <c r="A77">
        <f>Berechnung_Calculation!A7</f>
        <v>3</v>
      </c>
      <c r="B77">
        <f>Berechnung_Calculation!B7</f>
        <v>0</v>
      </c>
      <c r="C77">
        <f>Berechnung_Calculation!C7</f>
        <v>0</v>
      </c>
      <c r="D77">
        <f>Berechnung_Calculation!D7</f>
        <v>0</v>
      </c>
      <c r="E77">
        <f>Berechnung_Calculation!E7</f>
        <v>0</v>
      </c>
      <c r="F77" s="32">
        <f>Berechnung_Calculation!F7</f>
        <v>0</v>
      </c>
      <c r="G77" s="32">
        <f>Berechnung_Calculation!G7-F77</f>
        <v>0</v>
      </c>
      <c r="H77">
        <f t="shared" si="2"/>
        <v>0</v>
      </c>
      <c r="I77">
        <f t="shared" si="3"/>
        <v>0</v>
      </c>
      <c r="J77" s="11">
        <f t="shared" si="4"/>
        <v>13.3</v>
      </c>
      <c r="K77">
        <f t="shared" si="5"/>
        <v>4.5</v>
      </c>
    </row>
    <row r="78" spans="1:15" x14ac:dyDescent="0.3">
      <c r="A78">
        <f>Berechnung_Calculation!A8</f>
        <v>4</v>
      </c>
      <c r="B78">
        <f>Berechnung_Calculation!B8</f>
        <v>0</v>
      </c>
      <c r="C78">
        <f>Berechnung_Calculation!C8</f>
        <v>0</v>
      </c>
      <c r="D78">
        <f>Berechnung_Calculation!D8</f>
        <v>0</v>
      </c>
      <c r="E78">
        <f>Berechnung_Calculation!E8</f>
        <v>0</v>
      </c>
      <c r="F78" s="32">
        <f>Berechnung_Calculation!F8</f>
        <v>0</v>
      </c>
      <c r="G78" s="32">
        <f>Berechnung_Calculation!G8-F78</f>
        <v>0</v>
      </c>
      <c r="H78">
        <f t="shared" si="2"/>
        <v>0</v>
      </c>
      <c r="I78">
        <f t="shared" si="3"/>
        <v>0</v>
      </c>
      <c r="J78" s="11">
        <f t="shared" si="4"/>
        <v>13.3</v>
      </c>
      <c r="K78">
        <f t="shared" si="5"/>
        <v>4.5</v>
      </c>
    </row>
    <row r="79" spans="1:15" x14ac:dyDescent="0.3">
      <c r="A79">
        <f>Berechnung_Calculation!A9</f>
        <v>5</v>
      </c>
      <c r="B79">
        <f>Berechnung_Calculation!B9</f>
        <v>0</v>
      </c>
      <c r="C79">
        <f>Berechnung_Calculation!C9</f>
        <v>0</v>
      </c>
      <c r="D79">
        <f>Berechnung_Calculation!D9</f>
        <v>0</v>
      </c>
      <c r="E79">
        <f>Berechnung_Calculation!E9</f>
        <v>0</v>
      </c>
      <c r="F79" s="32">
        <f>Berechnung_Calculation!F9</f>
        <v>0</v>
      </c>
      <c r="G79" s="32">
        <f>Berechnung_Calculation!G9-F79</f>
        <v>0</v>
      </c>
      <c r="H79">
        <f t="shared" si="2"/>
        <v>0</v>
      </c>
      <c r="I79">
        <f t="shared" si="3"/>
        <v>0</v>
      </c>
      <c r="J79" s="11">
        <f t="shared" si="4"/>
        <v>13.3</v>
      </c>
      <c r="K79">
        <f t="shared" si="5"/>
        <v>4.5</v>
      </c>
    </row>
    <row r="80" spans="1:15" x14ac:dyDescent="0.3">
      <c r="A80">
        <f>Berechnung_Calculation!A10</f>
        <v>6</v>
      </c>
      <c r="B80">
        <f>Berechnung_Calculation!B10</f>
        <v>0</v>
      </c>
      <c r="C80">
        <f>Berechnung_Calculation!C10</f>
        <v>0</v>
      </c>
      <c r="D80">
        <f>Berechnung_Calculation!D10</f>
        <v>0</v>
      </c>
      <c r="E80">
        <f>Berechnung_Calculation!E10</f>
        <v>0</v>
      </c>
      <c r="F80" s="32">
        <f>Berechnung_Calculation!F10</f>
        <v>0</v>
      </c>
      <c r="G80" s="32">
        <f>Berechnung_Calculation!G10-F80</f>
        <v>0</v>
      </c>
      <c r="H80">
        <f t="shared" si="2"/>
        <v>0</v>
      </c>
      <c r="I80">
        <f t="shared" si="3"/>
        <v>0</v>
      </c>
      <c r="J80" s="11">
        <f t="shared" si="4"/>
        <v>13.3</v>
      </c>
      <c r="K80">
        <f t="shared" si="5"/>
        <v>4.5</v>
      </c>
    </row>
    <row r="81" spans="1:11" x14ac:dyDescent="0.3">
      <c r="A81">
        <f>Berechnung_Calculation!A11</f>
        <v>7</v>
      </c>
      <c r="B81">
        <f>Berechnung_Calculation!B11</f>
        <v>0</v>
      </c>
      <c r="C81">
        <f>Berechnung_Calculation!C11</f>
        <v>0</v>
      </c>
      <c r="D81">
        <f>Berechnung_Calculation!D11</f>
        <v>0</v>
      </c>
      <c r="E81">
        <f>Berechnung_Calculation!E11</f>
        <v>0</v>
      </c>
      <c r="F81" s="32">
        <f>Berechnung_Calculation!F11</f>
        <v>0</v>
      </c>
      <c r="G81" s="32">
        <f>Berechnung_Calculation!G11-F81</f>
        <v>0</v>
      </c>
      <c r="H81">
        <f t="shared" si="2"/>
        <v>0</v>
      </c>
      <c r="I81">
        <f t="shared" si="3"/>
        <v>0</v>
      </c>
      <c r="J81" s="11">
        <f t="shared" si="4"/>
        <v>13.3</v>
      </c>
      <c r="K81">
        <f t="shared" si="5"/>
        <v>4.5</v>
      </c>
    </row>
    <row r="82" spans="1:11" x14ac:dyDescent="0.3">
      <c r="A82">
        <f>Berechnung_Calculation!A12</f>
        <v>8</v>
      </c>
      <c r="B82">
        <f>Berechnung_Calculation!B12</f>
        <v>0</v>
      </c>
      <c r="C82">
        <f>Berechnung_Calculation!C12</f>
        <v>0</v>
      </c>
      <c r="D82">
        <f>Berechnung_Calculation!D12</f>
        <v>0</v>
      </c>
      <c r="E82">
        <f>Berechnung_Calculation!E12</f>
        <v>0</v>
      </c>
      <c r="F82" s="32">
        <f>Berechnung_Calculation!F12</f>
        <v>0</v>
      </c>
      <c r="G82" s="32">
        <f>Berechnung_Calculation!G12-F82</f>
        <v>0</v>
      </c>
      <c r="H82">
        <f t="shared" si="2"/>
        <v>0</v>
      </c>
      <c r="I82">
        <f t="shared" si="3"/>
        <v>0</v>
      </c>
      <c r="J82" s="11">
        <f t="shared" si="4"/>
        <v>13.3</v>
      </c>
      <c r="K82">
        <f t="shared" si="5"/>
        <v>4.5</v>
      </c>
    </row>
    <row r="83" spans="1:11" x14ac:dyDescent="0.3">
      <c r="A83">
        <f>Berechnung_Calculation!A13</f>
        <v>9</v>
      </c>
      <c r="B83">
        <f>Berechnung_Calculation!B13</f>
        <v>0</v>
      </c>
      <c r="C83">
        <f>Berechnung_Calculation!C13</f>
        <v>0</v>
      </c>
      <c r="D83">
        <f>Berechnung_Calculation!D13</f>
        <v>0</v>
      </c>
      <c r="E83">
        <f>Berechnung_Calculation!E13</f>
        <v>0</v>
      </c>
      <c r="F83" s="32">
        <f>Berechnung_Calculation!F13</f>
        <v>0</v>
      </c>
      <c r="G83" s="32">
        <f>Berechnung_Calculation!G13-F83</f>
        <v>0</v>
      </c>
      <c r="H83">
        <f t="shared" si="2"/>
        <v>0</v>
      </c>
      <c r="I83">
        <f t="shared" si="3"/>
        <v>0</v>
      </c>
      <c r="J83" s="11">
        <f t="shared" si="4"/>
        <v>13.3</v>
      </c>
      <c r="K83">
        <f t="shared" si="5"/>
        <v>4.5</v>
      </c>
    </row>
    <row r="84" spans="1:11" x14ac:dyDescent="0.3">
      <c r="A84">
        <f>Berechnung_Calculation!A14</f>
        <v>10</v>
      </c>
      <c r="B84">
        <f>Berechnung_Calculation!B14</f>
        <v>0</v>
      </c>
      <c r="C84">
        <f>Berechnung_Calculation!C14</f>
        <v>0</v>
      </c>
      <c r="D84">
        <f>Berechnung_Calculation!D14</f>
        <v>0</v>
      </c>
      <c r="E84">
        <f>Berechnung_Calculation!E14</f>
        <v>0</v>
      </c>
      <c r="F84" s="32">
        <f>Berechnung_Calculation!F14</f>
        <v>0</v>
      </c>
      <c r="G84" s="32">
        <f>Berechnung_Calculation!G14-F84</f>
        <v>0</v>
      </c>
      <c r="H84">
        <f t="shared" si="2"/>
        <v>0</v>
      </c>
      <c r="I84">
        <f t="shared" si="3"/>
        <v>0</v>
      </c>
      <c r="J84" s="11">
        <f t="shared" si="4"/>
        <v>13.3</v>
      </c>
      <c r="K84">
        <f t="shared" si="5"/>
        <v>4.5</v>
      </c>
    </row>
    <row r="85" spans="1:11" x14ac:dyDescent="0.3">
      <c r="A85">
        <f>Berechnung_Calculation!A15</f>
        <v>11</v>
      </c>
      <c r="B85">
        <f>Berechnung_Calculation!B15</f>
        <v>0</v>
      </c>
      <c r="C85">
        <f>Berechnung_Calculation!C15</f>
        <v>0</v>
      </c>
      <c r="D85">
        <f>Berechnung_Calculation!D15</f>
        <v>0</v>
      </c>
      <c r="E85">
        <f>Berechnung_Calculation!E15</f>
        <v>0</v>
      </c>
      <c r="F85" s="32">
        <f>Berechnung_Calculation!F15</f>
        <v>0</v>
      </c>
      <c r="G85" s="32">
        <f>Berechnung_Calculation!G15-F85</f>
        <v>0</v>
      </c>
      <c r="H85">
        <f t="shared" si="2"/>
        <v>0</v>
      </c>
      <c r="I85">
        <f t="shared" si="3"/>
        <v>0</v>
      </c>
      <c r="J85" s="11">
        <f t="shared" si="4"/>
        <v>13.3</v>
      </c>
      <c r="K85">
        <f t="shared" si="5"/>
        <v>4.5</v>
      </c>
    </row>
    <row r="86" spans="1:11" x14ac:dyDescent="0.3">
      <c r="A86">
        <f>Berechnung_Calculation!A16</f>
        <v>12</v>
      </c>
      <c r="B86">
        <f>Berechnung_Calculation!B16</f>
        <v>0</v>
      </c>
      <c r="C86">
        <f>Berechnung_Calculation!C16</f>
        <v>0</v>
      </c>
      <c r="D86">
        <f>Berechnung_Calculation!D16</f>
        <v>0</v>
      </c>
      <c r="E86">
        <f>Berechnung_Calculation!E16</f>
        <v>0</v>
      </c>
      <c r="F86" s="32">
        <f>Berechnung_Calculation!F16</f>
        <v>0</v>
      </c>
      <c r="G86" s="32">
        <f>Berechnung_Calculation!G16-F86</f>
        <v>0</v>
      </c>
      <c r="H86">
        <f t="shared" si="2"/>
        <v>0</v>
      </c>
      <c r="I86">
        <f t="shared" si="3"/>
        <v>0</v>
      </c>
      <c r="J86" s="11">
        <f t="shared" si="4"/>
        <v>13.3</v>
      </c>
      <c r="K86">
        <f t="shared" si="5"/>
        <v>4.5</v>
      </c>
    </row>
    <row r="87" spans="1:11" x14ac:dyDescent="0.3">
      <c r="A87">
        <f>Berechnung_Calculation!A17</f>
        <v>13</v>
      </c>
      <c r="B87">
        <f>Berechnung_Calculation!B17</f>
        <v>0</v>
      </c>
      <c r="C87">
        <f>Berechnung_Calculation!C17</f>
        <v>0</v>
      </c>
      <c r="D87">
        <f>Berechnung_Calculation!D17</f>
        <v>0</v>
      </c>
      <c r="E87">
        <f>Berechnung_Calculation!E17</f>
        <v>0</v>
      </c>
      <c r="F87" s="32">
        <f>Berechnung_Calculation!F17</f>
        <v>0</v>
      </c>
      <c r="G87" s="32">
        <f>Berechnung_Calculation!G17-F87</f>
        <v>0</v>
      </c>
      <c r="H87">
        <f t="shared" si="2"/>
        <v>0</v>
      </c>
      <c r="I87">
        <f t="shared" si="3"/>
        <v>0</v>
      </c>
      <c r="J87" s="11">
        <f t="shared" si="4"/>
        <v>13.3</v>
      </c>
      <c r="K87">
        <f t="shared" si="5"/>
        <v>4.5</v>
      </c>
    </row>
    <row r="88" spans="1:11" x14ac:dyDescent="0.3">
      <c r="A88">
        <f>Berechnung_Calculation!A18</f>
        <v>14</v>
      </c>
      <c r="B88">
        <f>Berechnung_Calculation!B18</f>
        <v>0</v>
      </c>
      <c r="C88">
        <f>Berechnung_Calculation!C18</f>
        <v>0</v>
      </c>
      <c r="D88">
        <f>Berechnung_Calculation!D18</f>
        <v>0</v>
      </c>
      <c r="E88">
        <f>Berechnung_Calculation!E18</f>
        <v>0</v>
      </c>
      <c r="F88" s="32">
        <f>Berechnung_Calculation!F18</f>
        <v>0</v>
      </c>
      <c r="G88" s="32">
        <f>Berechnung_Calculation!G18-F88</f>
        <v>0</v>
      </c>
      <c r="H88">
        <f t="shared" si="2"/>
        <v>0</v>
      </c>
      <c r="I88">
        <f t="shared" si="3"/>
        <v>0</v>
      </c>
      <c r="J88" s="11">
        <f t="shared" si="4"/>
        <v>13.3</v>
      </c>
      <c r="K88">
        <f t="shared" si="5"/>
        <v>4.5</v>
      </c>
    </row>
    <row r="89" spans="1:11" x14ac:dyDescent="0.3">
      <c r="A89">
        <f>Berechnung_Calculation!A19</f>
        <v>15</v>
      </c>
      <c r="B89">
        <f>Berechnung_Calculation!B19</f>
        <v>0</v>
      </c>
      <c r="C89">
        <f>Berechnung_Calculation!C19</f>
        <v>0</v>
      </c>
      <c r="D89">
        <f>Berechnung_Calculation!D19</f>
        <v>0</v>
      </c>
      <c r="E89">
        <f>Berechnung_Calculation!E19</f>
        <v>0</v>
      </c>
      <c r="F89" s="32">
        <f>Berechnung_Calculation!F19</f>
        <v>0</v>
      </c>
      <c r="G89" s="32">
        <f>Berechnung_Calculation!G19-F89</f>
        <v>0</v>
      </c>
      <c r="H89">
        <f t="shared" si="2"/>
        <v>0</v>
      </c>
      <c r="I89">
        <f t="shared" si="3"/>
        <v>0</v>
      </c>
      <c r="J89" s="11">
        <f t="shared" si="4"/>
        <v>13.3</v>
      </c>
      <c r="K89">
        <f t="shared" si="5"/>
        <v>4.5</v>
      </c>
    </row>
    <row r="90" spans="1:11" x14ac:dyDescent="0.3">
      <c r="A90" s="64"/>
      <c r="B90" s="65" t="s">
        <v>272</v>
      </c>
      <c r="C90" s="65"/>
      <c r="D90" s="65"/>
      <c r="E90" s="65"/>
      <c r="F90" s="66">
        <f>SUM(F75:F89)</f>
        <v>0</v>
      </c>
      <c r="G90" s="66">
        <f>SUM(G75:G89)</f>
        <v>0</v>
      </c>
      <c r="H90" s="68">
        <f t="array" ref="H90">IFERROR(SUM($F$75:$F$89*H$75:H$89)/$F$90,0)</f>
        <v>0</v>
      </c>
      <c r="I90" s="67">
        <f t="array" ref="I90">IFERROR(SUM($F$75:$F$89*I$75:I$89)/$F$90,0)</f>
        <v>0</v>
      </c>
      <c r="J90" s="68">
        <f t="array" ref="J90">IFERROR(SUM($G$75:$G$89*J$75:J$89)/$G$90,0)</f>
        <v>0</v>
      </c>
      <c r="K90" s="65">
        <f t="array" ref="K90">IFERROR(SUM($G$75:$G$89*K$75:K$89)/$G$90,)</f>
        <v>0</v>
      </c>
    </row>
    <row r="91" spans="1:11" x14ac:dyDescent="0.3">
      <c r="A91" s="64"/>
      <c r="B91" s="65" t="s">
        <v>273</v>
      </c>
      <c r="C91" s="65"/>
      <c r="D91" s="65"/>
      <c r="E91" s="65"/>
      <c r="F91" s="65"/>
      <c r="G91" s="65"/>
      <c r="H91" s="65"/>
      <c r="I91" s="65"/>
      <c r="J91" s="65">
        <f>IFERROR(ROUND(H$90+($G$90/$F$90)*J90,0),0)</f>
        <v>0</v>
      </c>
      <c r="K91" s="65">
        <f>IFERROR(ROUND(I$90+($G$90/$F$90)*K90,1),0)</f>
        <v>0</v>
      </c>
    </row>
  </sheetData>
  <sheetProtection algorithmName="SHA-512" hashValue="zReOWHLpZQYL+xMNKBTqgivTOeua/IptPkCfslzW5GxejDelS4QQqjak3gEeYb/Z6SADXonEmcaNTniduwujTg==" saltValue="xlbVXuAsSR2GoYR8o0BRHA==" spinCount="100000" sheet="1" objects="1" scenarios="1" selectLockedCells="1" selectUnlockedCells="1"/>
  <mergeCells count="22">
    <mergeCell ref="N57:O57"/>
    <mergeCell ref="F57:G57"/>
    <mergeCell ref="H57:I57"/>
    <mergeCell ref="J57:K57"/>
    <mergeCell ref="L57:M57"/>
    <mergeCell ref="B59:C59"/>
    <mergeCell ref="D59:E59"/>
    <mergeCell ref="F59:G59"/>
    <mergeCell ref="H59:I59"/>
    <mergeCell ref="J59:K59"/>
    <mergeCell ref="O60:O70"/>
    <mergeCell ref="N59:O59"/>
    <mergeCell ref="F60:F70"/>
    <mergeCell ref="G60:G70"/>
    <mergeCell ref="H60:H70"/>
    <mergeCell ref="I60:I70"/>
    <mergeCell ref="J60:J70"/>
    <mergeCell ref="K60:K70"/>
    <mergeCell ref="L60:L70"/>
    <mergeCell ref="M60:M70"/>
    <mergeCell ref="N60:N70"/>
    <mergeCell ref="L59:M59"/>
  </mergeCells>
  <phoneticPr fontId="6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A6A2-69B6-408E-A7A4-11CEE5C12ED6}">
  <dimension ref="A1:F59"/>
  <sheetViews>
    <sheetView workbookViewId="0">
      <selection activeCell="C33" sqref="C33"/>
    </sheetView>
  </sheetViews>
  <sheetFormatPr baseColWidth="10" defaultRowHeight="14" x14ac:dyDescent="0.3"/>
  <cols>
    <col min="1" max="6" width="25.58203125" customWidth="1"/>
  </cols>
  <sheetData>
    <row r="1" spans="1:6" ht="22.5" x14ac:dyDescent="0.45">
      <c r="A1" s="16" t="s">
        <v>54</v>
      </c>
    </row>
    <row r="3" spans="1:6" x14ac:dyDescent="0.3">
      <c r="A3" s="25" t="s">
        <v>58</v>
      </c>
      <c r="B3" s="25" t="s">
        <v>59</v>
      </c>
      <c r="C3" s="25" t="s">
        <v>55</v>
      </c>
      <c r="D3" s="25" t="s">
        <v>56</v>
      </c>
      <c r="E3" s="25" t="s">
        <v>57</v>
      </c>
      <c r="F3" s="25" t="s">
        <v>61</v>
      </c>
    </row>
    <row r="4" spans="1:6" x14ac:dyDescent="0.3">
      <c r="A4" t="s">
        <v>62</v>
      </c>
      <c r="B4" s="15" t="str" cm="1">
        <f t="array" ref="B4">INDEX($C4:$F4,1,MATCH(Sprachwahl,LstSprache,0))</f>
        <v>Minergie-ECO – Berechnung des ökologischen Restwerts bestehender Gebäude</v>
      </c>
      <c r="C4" t="s">
        <v>303</v>
      </c>
      <c r="D4" t="s">
        <v>302</v>
      </c>
      <c r="E4" s="109" t="s">
        <v>300</v>
      </c>
      <c r="F4" t="s">
        <v>301</v>
      </c>
    </row>
    <row r="5" spans="1:6" x14ac:dyDescent="0.3">
      <c r="A5" t="s">
        <v>246</v>
      </c>
      <c r="B5" s="15" t="str" cm="1">
        <f t="array" ref="B5">INDEX($C5:$F5,1,MATCH(Sprachwahl,LstSprache,0))</f>
        <v>Version</v>
      </c>
      <c r="C5" t="s">
        <v>73</v>
      </c>
      <c r="D5" t="s">
        <v>112</v>
      </c>
      <c r="E5" s="109" t="s">
        <v>113</v>
      </c>
      <c r="F5" t="s">
        <v>73</v>
      </c>
    </row>
    <row r="6" spans="1:6" x14ac:dyDescent="0.3">
      <c r="A6" t="s">
        <v>65</v>
      </c>
      <c r="B6" s="15" t="str" cm="1">
        <f t="array" ref="B6">INDEX($C6:$F6,1,MATCH(Sprachwahl,LstSprache,0))</f>
        <v>Sprache</v>
      </c>
      <c r="C6" t="s">
        <v>63</v>
      </c>
      <c r="D6" t="s">
        <v>64</v>
      </c>
      <c r="E6" s="109" t="s">
        <v>68</v>
      </c>
      <c r="F6" t="s">
        <v>114</v>
      </c>
    </row>
    <row r="7" spans="1:6" x14ac:dyDescent="0.3">
      <c r="A7" t="s">
        <v>247</v>
      </c>
      <c r="B7" s="15" t="str" cm="1">
        <f t="array" ref="B7">INDEX($C7:$F7,1,MATCH(Sprachwahl,LstSprache,0))</f>
        <v xml:space="preserve">Sprache/Langue/Lingua/Language </v>
      </c>
      <c r="C7" t="s">
        <v>304</v>
      </c>
      <c r="D7" t="s">
        <v>304</v>
      </c>
      <c r="E7" s="109" t="s">
        <v>304</v>
      </c>
      <c r="F7" t="s">
        <v>304</v>
      </c>
    </row>
    <row r="8" spans="1:6" x14ac:dyDescent="0.3">
      <c r="A8" t="s">
        <v>69</v>
      </c>
      <c r="B8" s="15" t="str" cm="1">
        <f t="array" ref="B8">INDEX($C8:$F8,1,MATCH(Sprachwahl,LstSprache,0))</f>
        <v>Anleitung</v>
      </c>
      <c r="C8" t="s">
        <v>67</v>
      </c>
      <c r="D8" t="s">
        <v>115</v>
      </c>
      <c r="E8" s="109" t="s">
        <v>116</v>
      </c>
      <c r="F8" t="s">
        <v>115</v>
      </c>
    </row>
    <row r="9" spans="1:6" x14ac:dyDescent="0.3">
      <c r="A9" t="s">
        <v>70</v>
      </c>
      <c r="B9" s="15" t="str" cm="1">
        <f t="array" ref="B9">INDEX($C9:$F9,1,MATCH(Sprachwahl,LstSprache,0))</f>
        <v>1. Wählen Sie oben rechts in diesem Blatt die korrekte Sprache aus.</v>
      </c>
      <c r="C9" t="s">
        <v>185</v>
      </c>
      <c r="D9" t="s">
        <v>189</v>
      </c>
      <c r="E9" s="109" t="s">
        <v>187</v>
      </c>
      <c r="F9" t="s">
        <v>196</v>
      </c>
    </row>
    <row r="10" spans="1:6" x14ac:dyDescent="0.3">
      <c r="A10" t="s">
        <v>71</v>
      </c>
      <c r="B10" s="15" t="str" cm="1">
        <f t="array" ref="B10">INDEX($C10:$F10,1,MATCH(Sprachwahl,LstSprache,0))</f>
        <v>2. Wechseln Sie auf das Blatt "Berechnung_Calculation" und erfassen Sie die Gebäude bzw. Gebäudeteile, welche rückgebaut werden. Einzelne Bauteile sind nicht zu erfassen.</v>
      </c>
      <c r="C10" t="s">
        <v>204</v>
      </c>
      <c r="D10" t="s">
        <v>203</v>
      </c>
      <c r="E10" s="109" t="s">
        <v>202</v>
      </c>
      <c r="F10" t="s">
        <v>205</v>
      </c>
    </row>
    <row r="11" spans="1:6" x14ac:dyDescent="0.3">
      <c r="A11" t="s">
        <v>72</v>
      </c>
      <c r="B11" s="15" t="str" cm="1">
        <f t="array" ref="B11">INDEX($C11:$F11,1,MATCH(Sprachwahl,LstSprache,0))</f>
        <v>3. Erfassen Sie in den Spalten "Gebäudeteyp", "Bauweise" und "Kompaktheit" diejenigen Eigenschaften, welche am besten auf das bestehende Gebäude bzw. Gebäudeteil zutreffen.</v>
      </c>
      <c r="C11" t="s">
        <v>176</v>
      </c>
      <c r="D11" t="s">
        <v>208</v>
      </c>
      <c r="E11" s="109" t="s">
        <v>206</v>
      </c>
      <c r="F11" t="s">
        <v>199</v>
      </c>
    </row>
    <row r="12" spans="1:6" x14ac:dyDescent="0.3">
      <c r="A12" t="s">
        <v>74</v>
      </c>
      <c r="B12" s="15" t="str" cm="1">
        <f t="array" ref="B12">INDEX($C12:$F12,1,MATCH(Sprachwahl,LstSprache,0))</f>
        <v>4. Erfassen Sie in den Spalten "EBF" und "GF" die Energiebezugs- und Geschossflächen des bestehenden Gebäudes bzw. Gebäudeteils.</v>
      </c>
      <c r="C12" t="s">
        <v>177</v>
      </c>
      <c r="D12" t="s">
        <v>209</v>
      </c>
      <c r="E12" s="109" t="s">
        <v>210</v>
      </c>
      <c r="F12" t="s">
        <v>200</v>
      </c>
    </row>
    <row r="13" spans="1:6" x14ac:dyDescent="0.3">
      <c r="A13" t="s">
        <v>75</v>
      </c>
      <c r="B13" s="15" t="str" cm="1">
        <f t="array" ref="B13">INDEX($C13:$F13,1,MATCH(Sprachwahl,LstSprache,0))</f>
        <v>5. Erfassen Sie das Baujahr (nicht das Alter in Jahren!) des Gebäudes bzw. Gebäudeteils in der entsprechenden Spalte.</v>
      </c>
      <c r="C13" t="s">
        <v>178</v>
      </c>
      <c r="D13" t="s">
        <v>192</v>
      </c>
      <c r="E13" s="109" t="s">
        <v>293</v>
      </c>
      <c r="F13" t="s">
        <v>198</v>
      </c>
    </row>
    <row r="14" spans="1:6" x14ac:dyDescent="0.3">
      <c r="A14" t="s">
        <v>180</v>
      </c>
      <c r="B14" s="15" t="str" cm="1">
        <f t="array" ref="B14">INDEX($C14:$F14,1,MATCH(Sprachwahl,LstSprache,0))</f>
        <v>6. Tragen Sie die gesamte EBF des Neubaus bzw. der Neubauten in Zelle F20 ein.</v>
      </c>
      <c r="C14" t="s">
        <v>179</v>
      </c>
      <c r="D14" t="s">
        <v>190</v>
      </c>
      <c r="E14" s="109" t="s">
        <v>294</v>
      </c>
      <c r="F14" t="s">
        <v>201</v>
      </c>
    </row>
    <row r="15" spans="1:6" x14ac:dyDescent="0.3">
      <c r="A15" t="s">
        <v>182</v>
      </c>
      <c r="B15" s="15" t="str" cm="1">
        <f t="array" ref="B15">INDEX($C15:$F15,1,MATCH(Sprachwahl,LstSprache,0))</f>
        <v>7. Übertragen Sie die beiden Ergebnisse in den Zellen I20 und J20 in die Labelplattform.</v>
      </c>
      <c r="C15" t="s">
        <v>181</v>
      </c>
      <c r="D15" t="s">
        <v>191</v>
      </c>
      <c r="E15" s="109" t="s">
        <v>188</v>
      </c>
      <c r="F15" t="s">
        <v>197</v>
      </c>
    </row>
    <row r="16" spans="1:6" x14ac:dyDescent="0.3">
      <c r="A16" t="s">
        <v>184</v>
      </c>
      <c r="B16" s="15" t="str" cm="1">
        <f t="array" ref="B16">INDEX($C16:$F16,1,MATCH(Sprachwahl,LstSprache,0))</f>
        <v>Zusammenfassung der Ergebnisse</v>
      </c>
      <c r="C16" t="s">
        <v>183</v>
      </c>
      <c r="D16" t="s">
        <v>193</v>
      </c>
      <c r="E16" s="109" t="s">
        <v>194</v>
      </c>
      <c r="F16" t="s">
        <v>195</v>
      </c>
    </row>
    <row r="17" spans="1:6" x14ac:dyDescent="0.3">
      <c r="A17" t="s">
        <v>186</v>
      </c>
      <c r="B17" s="15" t="str" cm="1">
        <f t="array" ref="B17">INDEX($C17:$F17,1,MATCH(Sprachwahl,LstSprache,0))</f>
        <v>Zuschlag auf Neubauten für ökologischen Restwert bestehender Gebäude</v>
      </c>
      <c r="C17" t="str">
        <f>C35</f>
        <v>Zuschlag auf Neubauten für ökologischen Restwert bestehender Gebäude</v>
      </c>
      <c r="D17" t="str">
        <f>D35</f>
        <v>Supplément sur les nouveaux bâtiments pour la valeur écologique résiduelle de bâtiments existants</v>
      </c>
      <c r="E17" s="109" t="str">
        <f t="shared" ref="E17" si="0">E35</f>
        <v>Supplemento sui nuovi edifici per il valore residuo ecologico degli edifici esistenti</v>
      </c>
      <c r="F17" t="str">
        <f t="shared" ref="D17:F17" si="1">F35</f>
        <v>Surcharge on new buildings for ecological residual value of existing buildings</v>
      </c>
    </row>
    <row r="18" spans="1:6" x14ac:dyDescent="0.3">
      <c r="A18" t="s">
        <v>277</v>
      </c>
      <c r="B18" s="15" t="str" cm="1">
        <f t="array" ref="B18">INDEX($C18:$F18,1,MATCH(Sprachwahl,LstSprache,0))</f>
        <v>Legende</v>
      </c>
      <c r="C18" t="s">
        <v>211</v>
      </c>
      <c r="D18" t="s">
        <v>212</v>
      </c>
      <c r="E18" s="109" t="s">
        <v>213</v>
      </c>
      <c r="F18" t="s">
        <v>214</v>
      </c>
    </row>
    <row r="19" spans="1:6" x14ac:dyDescent="0.3">
      <c r="A19" t="s">
        <v>278</v>
      </c>
      <c r="B19" s="15" t="str" cm="1">
        <f t="array" ref="B19">INDEX($C19:$F19,1,MATCH(Sprachwahl,LstSprache,0))</f>
        <v>Im Blatt "Berechnung_Calculation" finden Sie die folgenden Typen und Farbcodes der Felder:</v>
      </c>
      <c r="C19" t="s">
        <v>250</v>
      </c>
      <c r="D19" t="s">
        <v>251</v>
      </c>
      <c r="E19" s="109" t="s">
        <v>252</v>
      </c>
      <c r="F19" t="s">
        <v>253</v>
      </c>
    </row>
    <row r="20" spans="1:6" x14ac:dyDescent="0.3">
      <c r="A20" t="s">
        <v>279</v>
      </c>
      <c r="B20" s="15" t="str" cm="1">
        <f t="array" ref="B20">INDEX($C20:$F20,1,MATCH(Sprachwahl,LstSprache,0))</f>
        <v>Eingabefeld</v>
      </c>
      <c r="C20" t="s">
        <v>215</v>
      </c>
      <c r="D20" t="s">
        <v>220</v>
      </c>
      <c r="E20" s="109" t="s">
        <v>218</v>
      </c>
      <c r="F20" t="s">
        <v>248</v>
      </c>
    </row>
    <row r="21" spans="1:6" x14ac:dyDescent="0.3">
      <c r="A21" t="s">
        <v>280</v>
      </c>
      <c r="B21" s="15" t="str" cm="1">
        <f t="array" ref="B21">INDEX($C21:$F21,1,MATCH(Sprachwahl,LstSprache,0))</f>
        <v>Listenfeld</v>
      </c>
      <c r="C21" t="s">
        <v>216</v>
      </c>
      <c r="D21" t="s">
        <v>249</v>
      </c>
      <c r="E21" s="109" t="s">
        <v>219</v>
      </c>
      <c r="F21" t="s">
        <v>222</v>
      </c>
    </row>
    <row r="22" spans="1:6" x14ac:dyDescent="0.3">
      <c r="A22" t="s">
        <v>275</v>
      </c>
      <c r="B22" s="15" t="str" cm="1">
        <f t="array" ref="B22">INDEX($C22:$F22,1,MATCH(Sprachwahl,LstSprache,0))</f>
        <v>Ausgabefeld</v>
      </c>
      <c r="C22" t="s">
        <v>217</v>
      </c>
      <c r="D22" t="s">
        <v>221</v>
      </c>
      <c r="E22" s="109" t="s">
        <v>295</v>
      </c>
      <c r="F22" t="s">
        <v>223</v>
      </c>
    </row>
    <row r="23" spans="1:6" x14ac:dyDescent="0.3">
      <c r="A23" t="s">
        <v>276</v>
      </c>
      <c r="B23" s="15" t="str" cm="1">
        <f t="array" ref="B23">INDEX($C23:$F23,1,MATCH(Sprachwahl,LstSprache,0))</f>
        <v>Ergebnis (zu übertragen in Label-Plattform)</v>
      </c>
      <c r="C23" t="str">
        <f>C37</f>
        <v>Ergebnis (zu übertragen in Label-Plattform)</v>
      </c>
      <c r="D23" t="str">
        <f t="shared" ref="D23:E23" si="2">D37</f>
        <v>Résultat (à reporter dans la plateforme de label)</v>
      </c>
      <c r="E23" s="109" t="str">
        <f t="shared" si="2"/>
        <v>Risultato (da trasferire nella piattaforma di label)</v>
      </c>
      <c r="F23" t="str">
        <f t="shared" ref="D23:F23" si="3">F37</f>
        <v>Result (to be transferred to label platform)</v>
      </c>
    </row>
    <row r="24" spans="1:6" x14ac:dyDescent="0.3">
      <c r="A24" t="s">
        <v>66</v>
      </c>
      <c r="B24" s="15" t="str" cm="1">
        <f t="array" ref="B24">INDEX($C24:$F24,1,MATCH(Sprachwahl,LstSprache,0))</f>
        <v>Nr.</v>
      </c>
      <c r="C24" t="s">
        <v>16</v>
      </c>
      <c r="D24" t="s">
        <v>111</v>
      </c>
      <c r="E24" s="109" t="s">
        <v>111</v>
      </c>
      <c r="F24" t="s">
        <v>111</v>
      </c>
    </row>
    <row r="25" spans="1:6" x14ac:dyDescent="0.3">
      <c r="A25" t="s">
        <v>84</v>
      </c>
      <c r="B25" s="15" t="str" cm="1">
        <f t="array" ref="B25">INDEX($C25:$F25,1,MATCH(Sprachwahl,LstSprache,0))</f>
        <v>Bezeichnung</v>
      </c>
      <c r="C25" t="s">
        <v>15</v>
      </c>
      <c r="D25" t="s">
        <v>96</v>
      </c>
      <c r="E25" s="109" t="s">
        <v>97</v>
      </c>
      <c r="F25" t="s">
        <v>98</v>
      </c>
    </row>
    <row r="26" spans="1:6" x14ac:dyDescent="0.3">
      <c r="A26" t="s">
        <v>85</v>
      </c>
      <c r="B26" s="15" t="str" cm="1">
        <f t="array" ref="B26">INDEX($C26:$F26,1,MATCH(Sprachwahl,LstSprache,0))</f>
        <v>Gebäudetyp</v>
      </c>
      <c r="C26" t="s">
        <v>0</v>
      </c>
      <c r="D26" t="s">
        <v>101</v>
      </c>
      <c r="E26" s="109" t="s">
        <v>100</v>
      </c>
      <c r="F26" t="s">
        <v>99</v>
      </c>
    </row>
    <row r="27" spans="1:6" x14ac:dyDescent="0.3">
      <c r="A27" t="s">
        <v>86</v>
      </c>
      <c r="B27" s="15" t="str" cm="1">
        <f t="array" ref="B27">INDEX($C27:$F27,1,MATCH(Sprachwahl,LstSprache,0))</f>
        <v>Bauweise</v>
      </c>
      <c r="C27" t="s">
        <v>1</v>
      </c>
      <c r="D27" t="s">
        <v>102</v>
      </c>
      <c r="E27" s="109" t="s">
        <v>207</v>
      </c>
      <c r="F27" t="s">
        <v>103</v>
      </c>
    </row>
    <row r="28" spans="1:6" x14ac:dyDescent="0.3">
      <c r="A28" t="s">
        <v>87</v>
      </c>
      <c r="B28" s="15" t="str" cm="1">
        <f t="array" ref="B28">INDEX($C28:$F28,1,MATCH(Sprachwahl,LstSprache,0))</f>
        <v>Kompaktheit</v>
      </c>
      <c r="C28" t="s">
        <v>2</v>
      </c>
      <c r="D28" t="s">
        <v>105</v>
      </c>
      <c r="E28" s="109" t="s">
        <v>106</v>
      </c>
      <c r="F28" t="s">
        <v>104</v>
      </c>
    </row>
    <row r="29" spans="1:6" x14ac:dyDescent="0.3">
      <c r="A29" t="s">
        <v>88</v>
      </c>
      <c r="B29" s="15" t="str" cm="1">
        <f t="array" ref="B29">INDEX($C29:$F29,1,MATCH(Sprachwahl,LstSprache,0))</f>
        <v>EBF</v>
      </c>
      <c r="C29" t="s">
        <v>229</v>
      </c>
      <c r="D29" t="s">
        <v>230</v>
      </c>
      <c r="E29" s="109" t="s">
        <v>231</v>
      </c>
      <c r="F29" t="s">
        <v>232</v>
      </c>
    </row>
    <row r="30" spans="1:6" x14ac:dyDescent="0.3">
      <c r="A30" t="s">
        <v>89</v>
      </c>
      <c r="B30" s="15" t="str" cm="1">
        <f t="array" ref="B30">INDEX($C30:$F30,1,MATCH(Sprachwahl,LstSprache,0))</f>
        <v>GF</v>
      </c>
      <c r="C30" t="s">
        <v>235</v>
      </c>
      <c r="D30" t="s">
        <v>234</v>
      </c>
      <c r="E30" s="109" t="s">
        <v>234</v>
      </c>
      <c r="F30" t="s">
        <v>233</v>
      </c>
    </row>
    <row r="31" spans="1:6" x14ac:dyDescent="0.3">
      <c r="A31" t="s">
        <v>90</v>
      </c>
      <c r="B31" s="15" t="str" cm="1">
        <f t="array" ref="B31">INDEX($C31:$F31,1,MATCH(Sprachwahl,LstSprache,0))</f>
        <v>Baujahr</v>
      </c>
      <c r="C31" t="s">
        <v>53</v>
      </c>
      <c r="D31" t="s">
        <v>93</v>
      </c>
      <c r="E31" s="109" t="s">
        <v>94</v>
      </c>
      <c r="F31" t="s">
        <v>95</v>
      </c>
    </row>
    <row r="32" spans="1:6" x14ac:dyDescent="0.3">
      <c r="A32" t="s">
        <v>91</v>
      </c>
      <c r="B32" s="15" t="str" cm="1">
        <f t="array" ref="B32">INDEX($C32:$F32,1,MATCH(Sprachwahl,LstSprache,0))</f>
        <v>GE</v>
      </c>
      <c r="C32" t="s">
        <v>17</v>
      </c>
      <c r="D32" t="s">
        <v>236</v>
      </c>
      <c r="E32" s="109" t="s">
        <v>236</v>
      </c>
      <c r="F32" t="s">
        <v>237</v>
      </c>
    </row>
    <row r="33" spans="1:6" x14ac:dyDescent="0.3">
      <c r="A33" t="s">
        <v>92</v>
      </c>
      <c r="B33" s="15" t="str" cm="1">
        <f t="array" ref="B33">INDEX($C33:$F33,1,MATCH(Sprachwahl,LstSprache,0))</f>
        <v>THGE</v>
      </c>
      <c r="C33" t="s">
        <v>18</v>
      </c>
      <c r="D33" t="s">
        <v>238</v>
      </c>
      <c r="E33" s="109" t="s">
        <v>238</v>
      </c>
      <c r="F33" t="s">
        <v>239</v>
      </c>
    </row>
    <row r="34" spans="1:6" x14ac:dyDescent="0.3">
      <c r="A34" t="s">
        <v>175</v>
      </c>
      <c r="B34" s="15" t="str" cm="1">
        <f t="array" ref="B34">INDEX($C34:$F34,1,MATCH(Sprachwahl,LstSprache,0))</f>
        <v>Ökologischer Restwert der bestehenden Gebäude</v>
      </c>
      <c r="C34" t="s">
        <v>243</v>
      </c>
      <c r="D34" t="s">
        <v>108</v>
      </c>
      <c r="E34" s="109" t="s">
        <v>109</v>
      </c>
      <c r="F34" t="s">
        <v>107</v>
      </c>
    </row>
    <row r="35" spans="1:6" x14ac:dyDescent="0.3">
      <c r="A35" t="s">
        <v>224</v>
      </c>
      <c r="B35" s="15" t="str" cm="1">
        <f t="array" ref="B35">INDEX($C35:$F35,1,MATCH(Sprachwahl,LstSprache,0))</f>
        <v>Zuschlag auf Neubauten für ökologischen Restwert bestehender Gebäude</v>
      </c>
      <c r="C35" t="s">
        <v>245</v>
      </c>
      <c r="D35" t="s">
        <v>286</v>
      </c>
      <c r="E35" s="109" t="s">
        <v>296</v>
      </c>
      <c r="F35" t="s">
        <v>244</v>
      </c>
    </row>
    <row r="36" spans="1:6" x14ac:dyDescent="0.3">
      <c r="A36" t="s">
        <v>225</v>
      </c>
      <c r="B36" s="15" t="str" cm="1">
        <f t="array" ref="B36">INDEX($C36:$F36,1,MATCH(Sprachwahl,LstSprache,0))</f>
        <v>EBF Neubau</v>
      </c>
      <c r="C36" t="s">
        <v>20</v>
      </c>
      <c r="D36" t="s">
        <v>240</v>
      </c>
      <c r="E36" s="109" t="s">
        <v>241</v>
      </c>
      <c r="F36" t="s">
        <v>110</v>
      </c>
    </row>
    <row r="37" spans="1:6" x14ac:dyDescent="0.3">
      <c r="A37" t="s">
        <v>256</v>
      </c>
      <c r="B37" s="15" t="str" cm="1">
        <f t="array" ref="B37">INDEX($C37:$F37,1,MATCH(Sprachwahl,LstSprache,0))</f>
        <v>Ergebnis (zu übertragen in Label-Plattform)</v>
      </c>
      <c r="C37" t="s">
        <v>254</v>
      </c>
      <c r="D37" t="s">
        <v>287</v>
      </c>
      <c r="E37" s="109" t="s">
        <v>297</v>
      </c>
      <c r="F37" t="s">
        <v>257</v>
      </c>
    </row>
    <row r="38" spans="1:6" x14ac:dyDescent="0.3">
      <c r="A38" t="s">
        <v>258</v>
      </c>
      <c r="B38" s="15" t="str" cm="1">
        <f t="array" ref="B38">INDEX($C38:$F38,1,MATCH(Sprachwahl,LstSprache,0))</f>
        <v>Punkte</v>
      </c>
      <c r="C38" t="s">
        <v>255</v>
      </c>
      <c r="D38" t="s">
        <v>259</v>
      </c>
      <c r="E38" s="109" t="s">
        <v>260</v>
      </c>
      <c r="F38" t="s">
        <v>259</v>
      </c>
    </row>
    <row r="39" spans="1:6" x14ac:dyDescent="0.3">
      <c r="A39" t="s">
        <v>143</v>
      </c>
      <c r="B39" s="15" t="str" cm="1">
        <f t="array" ref="B39">INDEX($C39:$F39,1,MATCH(Sprachwahl,LstSprache,0))</f>
        <v>Wohnen MFH</v>
      </c>
      <c r="C39" t="s">
        <v>3</v>
      </c>
      <c r="D39" t="s">
        <v>128</v>
      </c>
      <c r="E39" s="109" t="s">
        <v>117</v>
      </c>
      <c r="F39" t="s">
        <v>142</v>
      </c>
    </row>
    <row r="40" spans="1:6" x14ac:dyDescent="0.3">
      <c r="A40" t="s">
        <v>143</v>
      </c>
      <c r="B40" s="15" t="str" cm="1">
        <f t="array" ref="B40">INDEX($C40:$F40,1,MATCH(Sprachwahl,LstSprache,0))</f>
        <v>Kleine Wohnbauten</v>
      </c>
      <c r="C40" t="s">
        <v>37</v>
      </c>
      <c r="D40" t="s">
        <v>118</v>
      </c>
      <c r="E40" s="109" t="s">
        <v>298</v>
      </c>
      <c r="F40" t="s">
        <v>141</v>
      </c>
    </row>
    <row r="41" spans="1:6" x14ac:dyDescent="0.3">
      <c r="A41" t="s">
        <v>143</v>
      </c>
      <c r="B41" s="15" t="str" cm="1">
        <f t="array" ref="B41">INDEX($C41:$F41,1,MATCH(Sprachwahl,LstSprache,0))</f>
        <v>Verwaltung</v>
      </c>
      <c r="C41" t="s">
        <v>4</v>
      </c>
      <c r="D41" t="s">
        <v>129</v>
      </c>
      <c r="E41" s="109" t="s">
        <v>119</v>
      </c>
      <c r="F41" t="s">
        <v>129</v>
      </c>
    </row>
    <row r="42" spans="1:6" x14ac:dyDescent="0.3">
      <c r="A42" t="s">
        <v>143</v>
      </c>
      <c r="B42" s="15" t="str" cm="1">
        <f t="array" ref="B42">INDEX($C42:$F42,1,MATCH(Sprachwahl,LstSprache,0))</f>
        <v>Schule</v>
      </c>
      <c r="C42" t="s">
        <v>38</v>
      </c>
      <c r="D42" t="s">
        <v>288</v>
      </c>
      <c r="E42" s="109" t="s">
        <v>120</v>
      </c>
      <c r="F42" t="s">
        <v>133</v>
      </c>
    </row>
    <row r="43" spans="1:6" x14ac:dyDescent="0.3">
      <c r="A43" t="s">
        <v>143</v>
      </c>
      <c r="B43" s="15" t="str" cm="1">
        <f t="array" ref="B43">INDEX($C43:$F43,1,MATCH(Sprachwahl,LstSprache,0))</f>
        <v>Verkauf</v>
      </c>
      <c r="C43" t="s">
        <v>39</v>
      </c>
      <c r="D43" t="s">
        <v>130</v>
      </c>
      <c r="E43" s="109" t="s">
        <v>121</v>
      </c>
      <c r="F43" t="s">
        <v>134</v>
      </c>
    </row>
    <row r="44" spans="1:6" x14ac:dyDescent="0.3">
      <c r="A44" t="s">
        <v>143</v>
      </c>
      <c r="B44" s="15" t="str" cm="1">
        <f t="array" ref="B44">INDEX($C44:$F44,1,MATCH(Sprachwahl,LstSprache,0))</f>
        <v>Restaurant</v>
      </c>
      <c r="C44" t="s">
        <v>40</v>
      </c>
      <c r="D44" t="s">
        <v>131</v>
      </c>
      <c r="E44" s="109" t="s">
        <v>122</v>
      </c>
      <c r="F44" t="s">
        <v>135</v>
      </c>
    </row>
    <row r="45" spans="1:6" x14ac:dyDescent="0.3">
      <c r="A45" t="s">
        <v>143</v>
      </c>
      <c r="B45" s="15" t="str" cm="1">
        <f t="array" ref="B45">INDEX($C45:$F45,1,MATCH(Sprachwahl,LstSprache,0))</f>
        <v>Museen</v>
      </c>
      <c r="C45" t="s">
        <v>41</v>
      </c>
      <c r="D45" t="s">
        <v>289</v>
      </c>
      <c r="E45" s="109" t="s">
        <v>123</v>
      </c>
      <c r="F45" t="s">
        <v>140</v>
      </c>
    </row>
    <row r="46" spans="1:6" x14ac:dyDescent="0.3">
      <c r="A46" t="s">
        <v>143</v>
      </c>
      <c r="B46" s="15" t="str" cm="1">
        <f t="array" ref="B46">INDEX($C46:$F46,1,MATCH(Sprachwahl,LstSprache,0))</f>
        <v>Spital</v>
      </c>
      <c r="C46" t="s">
        <v>42</v>
      </c>
      <c r="D46" t="s">
        <v>132</v>
      </c>
      <c r="E46" s="109" t="s">
        <v>124</v>
      </c>
      <c r="F46" t="s">
        <v>136</v>
      </c>
    </row>
    <row r="47" spans="1:6" x14ac:dyDescent="0.3">
      <c r="A47" t="s">
        <v>143</v>
      </c>
      <c r="B47" s="15" t="str" cm="1">
        <f t="array" ref="B47">INDEX($C47:$F47,1,MATCH(Sprachwahl,LstSprache,0))</f>
        <v>Industrie</v>
      </c>
      <c r="C47" t="s">
        <v>43</v>
      </c>
      <c r="D47" t="s">
        <v>43</v>
      </c>
      <c r="E47" s="109" t="s">
        <v>125</v>
      </c>
      <c r="F47" t="s">
        <v>137</v>
      </c>
    </row>
    <row r="48" spans="1:6" x14ac:dyDescent="0.3">
      <c r="A48" t="s">
        <v>143</v>
      </c>
      <c r="B48" s="15" t="str" cm="1">
        <f t="array" ref="B48">INDEX($C48:$F48,1,MATCH(Sprachwahl,LstSprache,0))</f>
        <v>Kleine Schulbauten</v>
      </c>
      <c r="C48" t="s">
        <v>44</v>
      </c>
      <c r="D48" t="s">
        <v>290</v>
      </c>
      <c r="E48" s="109" t="s">
        <v>126</v>
      </c>
      <c r="F48" t="s">
        <v>138</v>
      </c>
    </row>
    <row r="49" spans="1:6" x14ac:dyDescent="0.3">
      <c r="A49" t="s">
        <v>143</v>
      </c>
      <c r="B49" s="15" t="str" cm="1">
        <f t="array" ref="B49">INDEX($C49:$F49,1,MATCH(Sprachwahl,LstSprache,0))</f>
        <v>Sportbauten</v>
      </c>
      <c r="C49" t="s">
        <v>45</v>
      </c>
      <c r="D49" t="s">
        <v>291</v>
      </c>
      <c r="E49" s="109" t="s">
        <v>127</v>
      </c>
      <c r="F49" t="s">
        <v>139</v>
      </c>
    </row>
    <row r="50" spans="1:6" x14ac:dyDescent="0.3">
      <c r="A50" t="s">
        <v>144</v>
      </c>
      <c r="B50" s="15" t="str" cm="1">
        <f t="array" ref="B50">INDEX($C50:$F50,1,MATCH(Sprachwahl,LstSprache,0))</f>
        <v>Massivbau schwer</v>
      </c>
      <c r="C50" t="s">
        <v>5</v>
      </c>
      <c r="D50" t="s">
        <v>157</v>
      </c>
      <c r="E50" s="109" t="s">
        <v>166</v>
      </c>
      <c r="F50" t="s">
        <v>147</v>
      </c>
    </row>
    <row r="51" spans="1:6" x14ac:dyDescent="0.3">
      <c r="A51" t="s">
        <v>144</v>
      </c>
      <c r="B51" s="15" t="str" cm="1">
        <f t="array" ref="B51">INDEX($C51:$F51,1,MATCH(Sprachwahl,LstSprache,0))</f>
        <v>Massivbau leicht</v>
      </c>
      <c r="C51" t="s">
        <v>6</v>
      </c>
      <c r="D51" t="s">
        <v>158</v>
      </c>
      <c r="E51" s="109" t="s">
        <v>167</v>
      </c>
      <c r="F51" t="s">
        <v>148</v>
      </c>
    </row>
    <row r="52" spans="1:6" x14ac:dyDescent="0.3">
      <c r="A52" t="s">
        <v>144</v>
      </c>
      <c r="B52" s="15" t="str" cm="1">
        <f t="array" ref="B52">INDEX($C52:$F52,1,MATCH(Sprachwahl,LstSprache,0))</f>
        <v>Blockbau Holz</v>
      </c>
      <c r="C52" t="s">
        <v>146</v>
      </c>
      <c r="D52" t="s">
        <v>159</v>
      </c>
      <c r="E52" s="109" t="s">
        <v>168</v>
      </c>
      <c r="F52" t="s">
        <v>149</v>
      </c>
    </row>
    <row r="53" spans="1:6" x14ac:dyDescent="0.3">
      <c r="A53" t="s">
        <v>144</v>
      </c>
      <c r="B53" s="15" t="str" cm="1">
        <f t="array" ref="B53">INDEX($C53:$F53,1,MATCH(Sprachwahl,LstSprache,0))</f>
        <v>Leichtbau Holz</v>
      </c>
      <c r="C53" t="s">
        <v>7</v>
      </c>
      <c r="D53" t="s">
        <v>160</v>
      </c>
      <c r="E53" s="109" t="s">
        <v>169</v>
      </c>
      <c r="F53" t="s">
        <v>150</v>
      </c>
    </row>
    <row r="54" spans="1:6" x14ac:dyDescent="0.3">
      <c r="A54" t="s">
        <v>144</v>
      </c>
      <c r="B54" s="15" t="str" cm="1">
        <f t="array" ref="B54">INDEX($C54:$F54,1,MATCH(Sprachwahl,LstSprache,0))</f>
        <v>Leichtbau Stahl</v>
      </c>
      <c r="C54" t="s">
        <v>8</v>
      </c>
      <c r="D54" t="s">
        <v>161</v>
      </c>
      <c r="E54" s="109" t="s">
        <v>170</v>
      </c>
      <c r="F54" t="s">
        <v>151</v>
      </c>
    </row>
    <row r="55" spans="1:6" x14ac:dyDescent="0.3">
      <c r="A55" t="s">
        <v>144</v>
      </c>
      <c r="B55" s="15" t="str" cm="1">
        <f t="array" ref="B55">INDEX($C55:$F55,1,MATCH(Sprachwahl,LstSprache,0))</f>
        <v>Mischbau</v>
      </c>
      <c r="C55" t="s">
        <v>9</v>
      </c>
      <c r="D55" t="s">
        <v>162</v>
      </c>
      <c r="E55" s="109" t="s">
        <v>171</v>
      </c>
      <c r="F55" t="s">
        <v>152</v>
      </c>
    </row>
    <row r="56" spans="1:6" x14ac:dyDescent="0.3">
      <c r="A56" t="s">
        <v>145</v>
      </c>
      <c r="B56" s="15" t="str" cm="1">
        <f t="array" ref="B56">INDEX($C56:$F56,1,MATCH(Sprachwahl,LstSprache,0))</f>
        <v>Sehr kompakt</v>
      </c>
      <c r="C56" t="s">
        <v>10</v>
      </c>
      <c r="D56" t="s">
        <v>163</v>
      </c>
      <c r="E56" s="109" t="s">
        <v>172</v>
      </c>
      <c r="F56" t="s">
        <v>153</v>
      </c>
    </row>
    <row r="57" spans="1:6" x14ac:dyDescent="0.3">
      <c r="A57" t="s">
        <v>145</v>
      </c>
      <c r="B57" s="15" t="str" cm="1">
        <f t="array" ref="B57">INDEX($C57:$F57,1,MATCH(Sprachwahl,LstSprache,0))</f>
        <v>Kompakt</v>
      </c>
      <c r="C57" t="s">
        <v>11</v>
      </c>
      <c r="D57" t="s">
        <v>154</v>
      </c>
      <c r="E57" s="109" t="s">
        <v>173</v>
      </c>
      <c r="F57" t="s">
        <v>154</v>
      </c>
    </row>
    <row r="58" spans="1:6" x14ac:dyDescent="0.3">
      <c r="A58" t="s">
        <v>145</v>
      </c>
      <c r="B58" s="15" t="str" cm="1">
        <f t="array" ref="B58">INDEX($C58:$F58,1,MATCH(Sprachwahl,LstSprache,0))</f>
        <v>Wenig kompakt</v>
      </c>
      <c r="C58" t="s">
        <v>12</v>
      </c>
      <c r="D58" t="s">
        <v>164</v>
      </c>
      <c r="E58" s="109" t="s">
        <v>299</v>
      </c>
      <c r="F58" t="s">
        <v>155</v>
      </c>
    </row>
    <row r="59" spans="1:6" x14ac:dyDescent="0.3">
      <c r="A59" t="s">
        <v>145</v>
      </c>
      <c r="B59" s="15" t="str" cm="1">
        <f t="array" ref="B59">INDEX($C59:$F59,1,MATCH(Sprachwahl,LstSprache,0))</f>
        <v>Nicht kompakt</v>
      </c>
      <c r="C59" t="s">
        <v>13</v>
      </c>
      <c r="D59" t="s">
        <v>165</v>
      </c>
      <c r="E59" s="109" t="s">
        <v>174</v>
      </c>
      <c r="F59" t="s">
        <v>156</v>
      </c>
    </row>
  </sheetData>
  <sheetProtection algorithmName="SHA-512" hashValue="D5XVl23aKjA8yD/Ll/84g/w7zoRpWXnS0+SkceXg04QPJch4jdsK15/lmqwKJZvp3SUIjN6/s6a+2Q7qqCCD8A==" saltValue="hdO33UrPPXEO+/FlGFV9wA==" spinCount="100000" sheet="1" objects="1" scenarios="1" selectLockedCells="1" selectUnlockedCells="1"/>
  <phoneticPr fontId="6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0AFC-B6C2-4C23-9EFE-C2B2A2BA0531}">
  <dimension ref="A1:D29"/>
  <sheetViews>
    <sheetView workbookViewId="0">
      <selection activeCell="B6" sqref="B6"/>
    </sheetView>
  </sheetViews>
  <sheetFormatPr baseColWidth="10" defaultRowHeight="14" x14ac:dyDescent="0.3"/>
  <cols>
    <col min="2" max="2" width="66.25" customWidth="1"/>
  </cols>
  <sheetData>
    <row r="1" spans="1:4" ht="22.5" x14ac:dyDescent="0.45">
      <c r="A1" s="18" t="s">
        <v>76</v>
      </c>
    </row>
    <row r="3" spans="1:4" x14ac:dyDescent="0.3">
      <c r="A3" s="25" t="s">
        <v>77</v>
      </c>
      <c r="B3" s="25" t="s">
        <v>78</v>
      </c>
      <c r="C3" s="25" t="s">
        <v>79</v>
      </c>
      <c r="D3" s="25" t="s">
        <v>80</v>
      </c>
    </row>
    <row r="4" spans="1:4" x14ac:dyDescent="0.3">
      <c r="A4" s="19" t="s">
        <v>82</v>
      </c>
      <c r="B4" s="20" t="s">
        <v>81</v>
      </c>
      <c r="C4" s="21">
        <v>45236</v>
      </c>
      <c r="D4" s="20" t="s">
        <v>83</v>
      </c>
    </row>
    <row r="5" spans="1:4" x14ac:dyDescent="0.3">
      <c r="A5" s="19" t="s">
        <v>283</v>
      </c>
      <c r="B5" s="20" t="s">
        <v>284</v>
      </c>
      <c r="C5" s="21">
        <v>45237</v>
      </c>
      <c r="D5" s="20" t="s">
        <v>285</v>
      </c>
    </row>
    <row r="6" spans="1:4" x14ac:dyDescent="0.3">
      <c r="A6" s="19" t="s">
        <v>283</v>
      </c>
      <c r="B6" s="20" t="s">
        <v>292</v>
      </c>
      <c r="C6" s="21">
        <v>45240</v>
      </c>
      <c r="D6" s="20" t="s">
        <v>285</v>
      </c>
    </row>
    <row r="7" spans="1:4" x14ac:dyDescent="0.3">
      <c r="A7" s="19"/>
      <c r="B7" s="20"/>
      <c r="C7" s="21"/>
      <c r="D7" s="20"/>
    </row>
    <row r="8" spans="1:4" x14ac:dyDescent="0.3">
      <c r="A8" s="20"/>
      <c r="B8" s="20"/>
      <c r="C8" s="20"/>
      <c r="D8" s="20"/>
    </row>
    <row r="9" spans="1:4" x14ac:dyDescent="0.3">
      <c r="A9" s="20"/>
      <c r="B9" s="20"/>
      <c r="C9" s="20"/>
      <c r="D9" s="20"/>
    </row>
    <row r="10" spans="1:4" x14ac:dyDescent="0.3">
      <c r="A10" s="20"/>
      <c r="B10" s="20"/>
      <c r="C10" s="20"/>
      <c r="D10" s="20"/>
    </row>
    <row r="11" spans="1:4" x14ac:dyDescent="0.3">
      <c r="A11" s="20"/>
      <c r="B11" s="20"/>
      <c r="C11" s="20"/>
      <c r="D11" s="20"/>
    </row>
    <row r="12" spans="1:4" x14ac:dyDescent="0.3">
      <c r="A12" s="20"/>
      <c r="B12" s="20"/>
      <c r="C12" s="20"/>
      <c r="D12" s="20"/>
    </row>
    <row r="13" spans="1:4" x14ac:dyDescent="0.3">
      <c r="A13" s="20"/>
      <c r="B13" s="20"/>
      <c r="C13" s="20"/>
      <c r="D13" s="20"/>
    </row>
    <row r="14" spans="1:4" x14ac:dyDescent="0.3">
      <c r="A14" s="20"/>
      <c r="B14" s="20"/>
      <c r="C14" s="20"/>
      <c r="D14" s="20"/>
    </row>
    <row r="15" spans="1:4" x14ac:dyDescent="0.3">
      <c r="A15" s="20"/>
      <c r="B15" s="20"/>
      <c r="C15" s="20"/>
      <c r="D15" s="20"/>
    </row>
    <row r="16" spans="1:4" x14ac:dyDescent="0.3">
      <c r="A16" s="20"/>
      <c r="B16" s="20"/>
      <c r="C16" s="20"/>
      <c r="D16" s="20"/>
    </row>
    <row r="17" spans="1:4" x14ac:dyDescent="0.3">
      <c r="A17" s="20"/>
      <c r="B17" s="20"/>
      <c r="C17" s="20"/>
      <c r="D17" s="20"/>
    </row>
    <row r="18" spans="1:4" x14ac:dyDescent="0.3">
      <c r="A18" s="20"/>
      <c r="B18" s="20"/>
      <c r="C18" s="20"/>
      <c r="D18" s="20"/>
    </row>
    <row r="19" spans="1:4" x14ac:dyDescent="0.3">
      <c r="A19" s="20"/>
      <c r="B19" s="20"/>
      <c r="C19" s="20"/>
      <c r="D19" s="20"/>
    </row>
    <row r="20" spans="1:4" x14ac:dyDescent="0.3">
      <c r="A20" s="20"/>
      <c r="B20" s="20"/>
      <c r="C20" s="20"/>
      <c r="D20" s="20"/>
    </row>
    <row r="21" spans="1:4" x14ac:dyDescent="0.3">
      <c r="A21" s="20"/>
      <c r="B21" s="20"/>
      <c r="C21" s="20"/>
      <c r="D21" s="20"/>
    </row>
    <row r="22" spans="1:4" x14ac:dyDescent="0.3">
      <c r="A22" s="20"/>
      <c r="B22" s="20"/>
      <c r="C22" s="20"/>
      <c r="D22" s="20"/>
    </row>
    <row r="23" spans="1:4" x14ac:dyDescent="0.3">
      <c r="A23" s="20"/>
      <c r="B23" s="20"/>
      <c r="C23" s="20"/>
      <c r="D23" s="20"/>
    </row>
    <row r="24" spans="1:4" x14ac:dyDescent="0.3">
      <c r="A24" s="20"/>
      <c r="B24" s="20"/>
      <c r="C24" s="20"/>
      <c r="D24" s="20"/>
    </row>
    <row r="25" spans="1:4" x14ac:dyDescent="0.3">
      <c r="A25" s="20"/>
      <c r="B25" s="20"/>
      <c r="C25" s="20"/>
      <c r="D25" s="20"/>
    </row>
    <row r="26" spans="1:4" x14ac:dyDescent="0.3">
      <c r="A26" s="20"/>
      <c r="B26" s="20"/>
      <c r="C26" s="20"/>
      <c r="D26" s="20"/>
    </row>
    <row r="27" spans="1:4" x14ac:dyDescent="0.3">
      <c r="A27" s="20"/>
      <c r="B27" s="20"/>
      <c r="C27" s="20"/>
      <c r="D27" s="20"/>
    </row>
    <row r="28" spans="1:4" x14ac:dyDescent="0.3">
      <c r="A28" s="22"/>
      <c r="B28" s="22"/>
      <c r="C28" s="22"/>
      <c r="D28" s="22"/>
    </row>
    <row r="29" spans="1:4" x14ac:dyDescent="0.3">
      <c r="A29" s="26" t="str">
        <f>INDEX($A$4:$A$28,SUMPRODUCT(MAX(($A$4:$A$28&lt;&gt;"")*ROW($A$4:$A$28)))-3,1)</f>
        <v>2023-1</v>
      </c>
      <c r="B29" s="25"/>
      <c r="C29" s="25"/>
      <c r="D29" s="25"/>
    </row>
  </sheetData>
  <sheetProtection algorithmName="SHA-512" hashValue="FHtYxxGmp+qRAOcDxowfluNOB1mXegZtnTrlsCtKzRtit7ABYDcJpwZoy19k702sMA5tQwV3qb4p/TWPJjcvXQ==" saltValue="7vz2AgshlU5O0sFxTCJk9Q==" spinCount="100000" sheet="1" objects="1" scenarios="1"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4" ma:contentTypeDescription="Create a new document." ma:contentTypeScope="" ma:versionID="9d07c6dbc0196e2e7b761fdacc709c74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8818bfa48a71c6817b45c78c14871a4e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SKCW24DMUQ4M-227545371-582516</_dlc_DocId>
    <_dlc_DocIdUrl xmlns="19415a2c-3045-4769-8042-b2d573daa356">
      <Url>https://mst239701.sharepoint.com/sites/Files/_layouts/15/DocIdRedir.aspx?ID=SKCW24DMUQ4M-227545371-582516</Url>
      <Description>SKCW24DMUQ4M-227545371-582516</Description>
    </_dlc_DocIdUrl>
    <lcf76f155ced4ddcb4097134ff3c332f xmlns="f9ded8a6-640d-4e2b-81aa-3f415abfbf2d">
      <Terms xmlns="http://schemas.microsoft.com/office/infopath/2007/PartnerControls"/>
    </lcf76f155ced4ddcb4097134ff3c332f>
    <TaxCatchAll xmlns="19415a2c-3045-4769-8042-b2d573daa356" xsi:nil="true"/>
  </documentManagement>
</p:properties>
</file>

<file path=customXml/itemProps1.xml><?xml version="1.0" encoding="utf-8"?>
<ds:datastoreItem xmlns:ds="http://schemas.openxmlformats.org/officeDocument/2006/customXml" ds:itemID="{9BDC04F4-AAA8-4910-AE32-177718377C33}"/>
</file>

<file path=customXml/itemProps2.xml><?xml version="1.0" encoding="utf-8"?>
<ds:datastoreItem xmlns:ds="http://schemas.openxmlformats.org/officeDocument/2006/customXml" ds:itemID="{1D468C92-CFB3-4C96-BB36-89952EDEBA18}"/>
</file>

<file path=customXml/itemProps3.xml><?xml version="1.0" encoding="utf-8"?>
<ds:datastoreItem xmlns:ds="http://schemas.openxmlformats.org/officeDocument/2006/customXml" ds:itemID="{29200E1F-0BEC-4B36-894B-85794D3750CF}"/>
</file>

<file path=customXml/itemProps4.xml><?xml version="1.0" encoding="utf-8"?>
<ds:datastoreItem xmlns:ds="http://schemas.openxmlformats.org/officeDocument/2006/customXml" ds:itemID="{725EB7FC-E378-41B0-8737-252EC1DC7DA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16</vt:i4>
      </vt:variant>
    </vt:vector>
  </HeadingPairs>
  <TitlesOfParts>
    <vt:vector size="21" baseType="lpstr">
      <vt:lpstr>Start</vt:lpstr>
      <vt:lpstr>Berechnung_Calculation</vt:lpstr>
      <vt:lpstr>Constants</vt:lpstr>
      <vt:lpstr>Texte</vt:lpstr>
      <vt:lpstr>Versionierung</vt:lpstr>
      <vt:lpstr>Berechnung_Calculation!Druckbereich</vt:lpstr>
      <vt:lpstr>Start!Druckbereich</vt:lpstr>
      <vt:lpstr>GE_GF</vt:lpstr>
      <vt:lpstr>LstBauweise</vt:lpstr>
      <vt:lpstr>LstGebTyp</vt:lpstr>
      <vt:lpstr>LstKompaktheit</vt:lpstr>
      <vt:lpstr>LstSprache</vt:lpstr>
      <vt:lpstr>LstWVQuote</vt:lpstr>
      <vt:lpstr>MxBauweise</vt:lpstr>
      <vt:lpstr>MxGebTyp</vt:lpstr>
      <vt:lpstr>MxKompaktheit</vt:lpstr>
      <vt:lpstr>MxTexte</vt:lpstr>
      <vt:lpstr>MxWVQuote</vt:lpstr>
      <vt:lpstr>Sprachwahl</vt:lpstr>
      <vt:lpstr>THGE_GF</vt:lpstr>
      <vt:lpstr>Version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 Lenel</dc:creator>
  <cp:lastModifiedBy>Basil Monkewitz</cp:lastModifiedBy>
  <cp:lastPrinted>2023-11-10T16:13:08Z</cp:lastPrinted>
  <dcterms:created xsi:type="dcterms:W3CDTF">2009-11-10T15:30:15Z</dcterms:created>
  <dcterms:modified xsi:type="dcterms:W3CDTF">2023-11-10T17:01:05Z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0x010100B21CFC628C8AF54D8914200001F2C70D</vt:lpwstr>
  </property>
  <property fmtid="{D5CDD505-2E9C-101B-9397-08002B2CF9AE}" pid="3" name="_dlc_DocIdItemGuid">
    <vt:lpwstr>0ab5d51e-c54d-453a-aae1-52a3e09e0d45</vt:lpwstr>
  </property>
</Properties>
</file>