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mst239701-my.sharepoint.com/personal/geraldine_chew_minergie_ch/Documents/Homedrive/Label_Plattform_CHE/"/>
    </mc:Choice>
  </mc:AlternateContent>
  <xr:revisionPtr revIDLastSave="0" documentId="8_{4F6DF93E-D4C8-48BB-941B-9AD005C5345B}" xr6:coauthVersionLast="47" xr6:coauthVersionMax="47" xr10:uidLastSave="{00000000-0000-0000-0000-000000000000}"/>
  <workbookProtection workbookAlgorithmName="SHA-512" workbookHashValue="ikh1hpYQxljBSDW4OMzVDXuDTkWSKMgFLA1H2mmc7m2q+QObZb4qA0fqT3CM1/b6Dsd0rXQ7VFc4lxFlwjDYcw==" workbookSaltValue="DFX5YW4wLAXALEsdzuamcQ==" workbookSpinCount="100000" lockStructure="1"/>
  <bookViews>
    <workbookView xWindow="345" yWindow="3780" windowWidth="25470" windowHeight="12360" xr2:uid="{00000000-000D-0000-FFFF-FFFF00000000}"/>
  </bookViews>
  <sheets>
    <sheet name="Nachweis RC-Beton &amp; Zementarten" sheetId="1" r:id="rId1"/>
    <sheet name="Konstanten" sheetId="2" state="hidden" r:id="rId2"/>
    <sheet name="Textfelder" sheetId="3" state="hidden" r:id="rId3"/>
    <sheet name="Änderungsprotokoll" sheetId="4" state="hidden" r:id="rId4"/>
  </sheets>
  <definedNames>
    <definedName name="Anwendbarkeit">Konstanten!$B$10:$B$11</definedName>
    <definedName name="Beanspruchung">Konstanten!$B$29:$B$30</definedName>
    <definedName name="_xlnm.Print_Area" localSheetId="0">'Nachweis RC-Beton &amp; Zementarten'!$A$1:$I$53</definedName>
    <definedName name="Recyclingbetonklasse">Konstanten!$B$13:$B$19</definedName>
    <definedName name="Sprachen">Textfelder!$C$3:$E$3</definedName>
    <definedName name="Sprachwahl">'Nachweis RC-Beton &amp; Zementarten'!$G$1</definedName>
    <definedName name="Textfelder">Textfelder!$A$4:$B$45</definedName>
    <definedName name="Version">Konstanten!$B$5</definedName>
    <definedName name="VersionsBez">Änderungsprotokoll!$B$4</definedName>
    <definedName name="Zementart">Konstanten!$B$32:$B$41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1" l="1" a="1"/>
  <c r="E30" i="1" s="1"/>
  <c r="E29" i="1"/>
  <c r="E29" i="1" a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E23" i="1"/>
  <c r="E23" i="1" a="1"/>
  <c r="E22" i="1" a="1"/>
  <c r="E22" i="1" s="1"/>
  <c r="E21" i="1" a="1"/>
  <c r="E21" i="1" s="1"/>
  <c r="E20" i="1" a="1"/>
  <c r="E20" i="1" s="1"/>
  <c r="E19" i="1" a="1"/>
  <c r="E19" i="1" s="1"/>
  <c r="E18" i="1" a="1"/>
  <c r="E18" i="1" s="1"/>
  <c r="E17" i="1"/>
  <c r="E17" i="1" a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H45" i="1" a="1"/>
  <c r="H45" i="1" s="1"/>
  <c r="H42" i="1" a="1"/>
  <c r="H42" i="1" s="1"/>
  <c r="H41" i="1"/>
  <c r="H40" i="1" a="1"/>
  <c r="H40" i="1" s="1"/>
  <c r="H39" i="1" a="1"/>
  <c r="H39" i="1" s="1"/>
  <c r="H34" i="1" a="1"/>
  <c r="H34" i="1" s="1"/>
  <c r="H33" i="1" a="1"/>
  <c r="H33" i="1" s="1"/>
  <c r="H38" i="1"/>
  <c r="H37" i="1"/>
  <c r="H36" i="1"/>
  <c r="H35" i="1"/>
  <c r="I49" i="1"/>
  <c r="H49" i="1"/>
  <c r="B53" i="1"/>
  <c r="B52" i="1"/>
  <c r="H47" i="1" a="1"/>
  <c r="H47" i="1" s="1"/>
  <c r="H46" i="1" a="1"/>
  <c r="H46" i="1" s="1"/>
  <c r="B51" i="1"/>
  <c r="B50" i="1"/>
  <c r="B49" i="1"/>
  <c r="A49" i="1"/>
  <c r="A47" i="1"/>
  <c r="A46" i="1"/>
  <c r="B35" i="3"/>
  <c r="A45" i="1" s="1"/>
  <c r="B37" i="3"/>
  <c r="B36" i="3"/>
  <c r="B41" i="2"/>
  <c r="B8" i="2"/>
  <c r="B7" i="2"/>
  <c r="B34" i="3"/>
  <c r="A44" i="1" s="1"/>
  <c r="B33" i="3"/>
  <c r="A43" i="1" s="1"/>
  <c r="B35" i="2"/>
  <c r="B34" i="2"/>
  <c r="H51" i="1" l="1"/>
  <c r="B38" i="2"/>
  <c r="B39" i="2"/>
  <c r="G53" i="1" l="1"/>
  <c r="G52" i="1"/>
  <c r="G50" i="1"/>
  <c r="G51" i="1"/>
  <c r="B22" i="3"/>
  <c r="G32" i="1" s="1"/>
  <c r="B32" i="3"/>
  <c r="A42" i="1" s="1"/>
  <c r="D4" i="4" a="1"/>
  <c r="D4" i="4" s="1"/>
  <c r="B17" i="3"/>
  <c r="F10" i="1" s="1"/>
  <c r="B30" i="2"/>
  <c r="B29" i="2"/>
  <c r="B27" i="2"/>
  <c r="B26" i="2"/>
  <c r="B25" i="2"/>
  <c r="B24" i="2"/>
  <c r="B23" i="2"/>
  <c r="B22" i="2"/>
  <c r="B21" i="2"/>
  <c r="B21" i="3"/>
  <c r="A32" i="1" s="1"/>
  <c r="B29" i="3"/>
  <c r="A39" i="1" s="1"/>
  <c r="B31" i="3"/>
  <c r="A41" i="1" s="1"/>
  <c r="B26" i="3"/>
  <c r="A36" i="1" s="1"/>
  <c r="B25" i="3"/>
  <c r="A35" i="1" s="1"/>
  <c r="B11" i="2"/>
  <c r="B10" i="2"/>
  <c r="B14" i="3"/>
  <c r="C10" i="1" s="1"/>
  <c r="B16" i="3"/>
  <c r="E10" i="1" s="1"/>
  <c r="B19" i="2"/>
  <c r="B24" i="3"/>
  <c r="A34" i="1" s="1"/>
  <c r="B40" i="2"/>
  <c r="B18" i="2"/>
  <c r="B27" i="3"/>
  <c r="A37" i="1" s="1"/>
  <c r="C4" i="4"/>
  <c r="B4" i="4"/>
  <c r="D5" i="2" s="1"/>
  <c r="A4" i="4"/>
  <c r="B33" i="2"/>
  <c r="B30" i="3"/>
  <c r="A40" i="1" s="1"/>
  <c r="B13" i="2"/>
  <c r="B36" i="2"/>
  <c r="B37" i="2"/>
  <c r="B16" i="2"/>
  <c r="B17" i="2"/>
  <c r="B15" i="2"/>
  <c r="B32" i="2"/>
  <c r="B14" i="2"/>
  <c r="B4" i="3"/>
  <c r="A1" i="1" s="1"/>
  <c r="E3" i="2"/>
  <c r="D3" i="2"/>
  <c r="C3" i="2"/>
  <c r="B45" i="3"/>
  <c r="B44" i="3"/>
  <c r="B43" i="3"/>
  <c r="B42" i="3"/>
  <c r="B41" i="3"/>
  <c r="B40" i="3"/>
  <c r="B39" i="3"/>
  <c r="B38" i="3"/>
  <c r="B28" i="3"/>
  <c r="A38" i="1" s="1"/>
  <c r="B23" i="3"/>
  <c r="A33" i="1" s="1"/>
  <c r="B20" i="3"/>
  <c r="I10" i="1" s="1"/>
  <c r="B19" i="3"/>
  <c r="H10" i="1" s="1"/>
  <c r="H32" i="1" s="1"/>
  <c r="B18" i="3"/>
  <c r="G10" i="1" s="1"/>
  <c r="B15" i="3"/>
  <c r="D10" i="1" s="1"/>
  <c r="B13" i="3"/>
  <c r="A10" i="1" s="1"/>
  <c r="B12" i="3"/>
  <c r="F8" i="1" s="1"/>
  <c r="B11" i="3"/>
  <c r="F7" i="1" s="1"/>
  <c r="B10" i="3"/>
  <c r="A8" i="1" s="1"/>
  <c r="B9" i="3"/>
  <c r="A7" i="1" s="1"/>
  <c r="B8" i="3"/>
  <c r="A6" i="1" s="1"/>
  <c r="B7" i="3"/>
  <c r="F4" i="1" s="1"/>
  <c r="B6" i="3"/>
  <c r="A4" i="1" s="1"/>
  <c r="B5" i="3"/>
  <c r="A3" i="1" s="1"/>
  <c r="I1" i="1"/>
  <c r="H43" i="1" l="1" a="1"/>
  <c r="H43" i="1" s="1"/>
  <c r="H53" i="1" s="1"/>
  <c r="H44" i="1" a="1"/>
  <c r="H44" i="1" s="1"/>
  <c r="G49" i="1"/>
  <c r="C5" i="2"/>
  <c r="B5" i="2" s="1"/>
  <c r="H1" i="1" s="1"/>
  <c r="E5" i="2"/>
  <c r="I53" i="1" l="1"/>
  <c r="H52" i="1"/>
  <c r="I52" i="1" s="1"/>
  <c r="H50" i="1"/>
  <c r="I50" i="1" s="1"/>
  <c r="I5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Severin Lenel</author>
    <author>Basil Monkewitz</author>
  </authors>
  <commentList>
    <comment ref="A10" authorId="0" shapeId="0" xr:uid="{00000000-0006-0000-0000-000001000000}">
      <text>
        <r>
          <rPr>
            <b/>
            <sz val="9"/>
            <color indexed="81"/>
            <rFont val="Arial"/>
            <family val="2"/>
          </rPr>
          <t>Anwendungsbereich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Arial"/>
            <family val="2"/>
          </rPr>
          <t>Für welche Bauteile und wo im Gebäude wird dieser Beton verwendet?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Arial"/>
            <family val="2"/>
          </rPr>
          <t>Domaine d'application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Arial"/>
            <family val="2"/>
          </rPr>
          <t>Pour quels éléments de construction et à quel endroit du bâtiment ce béton est-il utilisé ?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Arial"/>
            <family val="2"/>
          </rPr>
          <t>Campo di applicazione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Arial"/>
            <family val="2"/>
          </rPr>
          <t>Per quali componenti e in quale punto dell'edificio viene utilizzato questo calcestruzzo?</t>
        </r>
      </text>
    </comment>
    <comment ref="D10" authorId="0" shapeId="0" xr:uid="{00000000-0006-0000-0000-000002000000}">
      <text>
        <r>
          <rPr>
            <b/>
            <sz val="9"/>
            <color indexed="81"/>
            <rFont val="Arial"/>
            <family val="2"/>
          </rPr>
          <t>Recyclingbetonklasse</t>
        </r>
        <r>
          <rPr>
            <sz val="9"/>
            <color indexed="81"/>
            <rFont val="Arial"/>
            <family val="2"/>
          </rPr>
          <t xml:space="preserve">
Gemäss Merkblatt SIA 2030:2021
</t>
        </r>
        <r>
          <rPr>
            <b/>
            <sz val="9"/>
            <color indexed="81"/>
            <rFont val="Arial"/>
            <family val="2"/>
          </rPr>
          <t>Classe de béton recyclé</t>
        </r>
        <r>
          <rPr>
            <sz val="9"/>
            <color indexed="81"/>
            <rFont val="Arial"/>
            <family val="2"/>
          </rPr>
          <t xml:space="preserve">
Selon cahier technique SIA 2030:2021
</t>
        </r>
        <r>
          <rPr>
            <b/>
            <sz val="9"/>
            <color indexed="81"/>
            <rFont val="Arial"/>
            <family val="2"/>
          </rPr>
          <t>Classe di calcestruzzo riciclato</t>
        </r>
        <r>
          <rPr>
            <sz val="9"/>
            <color indexed="81"/>
            <rFont val="Arial"/>
            <family val="2"/>
          </rPr>
          <t xml:space="preserve">
Secondo quaderno tecnico SIA 2030:2021</t>
        </r>
      </text>
    </comment>
    <comment ref="F10" authorId="1" shapeId="0" xr:uid="{713F6122-B816-47AA-86A2-3E056550BDAC}">
      <text>
        <r>
          <rPr>
            <b/>
            <sz val="9"/>
            <color indexed="81"/>
            <rFont val="Arial"/>
            <family val="2"/>
          </rPr>
          <t xml:space="preserve">Beanspruchung
</t>
        </r>
        <r>
          <rPr>
            <sz val="9"/>
            <color indexed="81"/>
            <rFont val="Arial"/>
            <family val="2"/>
          </rPr>
          <t>Definition von normal beanspruchtem Beton: Betonsorten NPK 0, NPK A, NPK B, NPK C, NPK A RC-C, NPK B RC-C, NPK C RC-C, NPK A RC-M und NPK B RC-M (Expositionsklassen XC1 bis XC4, X0 und XF sowie Druckfestigkeit bis C30/37).</t>
        </r>
        <r>
          <rPr>
            <b/>
            <sz val="9"/>
            <color indexed="81"/>
            <rFont val="Arial"/>
            <family val="2"/>
          </rPr>
          <t xml:space="preserve">
Sollicitation
</t>
        </r>
        <r>
          <rPr>
            <sz val="9"/>
            <color indexed="81"/>
            <rFont val="Arial"/>
            <family val="2"/>
          </rPr>
          <t>Définition du béton normalement sollicité : sortes de béton NPK 0, NPK A, NPK B, NPK C, NPK A RC-C, NPK B RC-C, NPK C RC-C, NPK A RC-M et NPK B RC-M (classes d'exposition XC1 à XC4, X0 et XF et résistance à la compression jusqu'à C30/37).</t>
        </r>
        <r>
          <rPr>
            <b/>
            <sz val="9"/>
            <color indexed="81"/>
            <rFont val="Arial"/>
            <family val="2"/>
          </rPr>
          <t xml:space="preserve">
Sollecitazione
</t>
        </r>
        <r>
          <rPr>
            <sz val="9"/>
            <color indexed="81"/>
            <rFont val="Arial"/>
            <family val="2"/>
          </rPr>
          <t>Definizione di calcestruzzo normalmente sollecitato: tipi di calcestruzzo NPK 0, NPK A, NPK B, NPK C, NPK A RC-C, NPK B RC-C, NPK C RC-C, NPK A RC-M e NPK B RC-M (classi di esposizione da XC1 a XC4, X0 e XF e resistenza alla compressione fino a C30/37).</t>
        </r>
      </text>
    </comment>
    <comment ref="G10" authorId="0" shapeId="0" xr:uid="{00000000-0006-0000-0000-000005000000}">
      <text>
        <r>
          <rPr>
            <b/>
            <sz val="9"/>
            <color indexed="81"/>
            <rFont val="Arial"/>
            <family val="2"/>
          </rPr>
          <t>Zementart</t>
        </r>
        <r>
          <rPr>
            <sz val="9"/>
            <color indexed="81"/>
            <rFont val="Arial"/>
            <family val="2"/>
          </rPr>
          <t xml:space="preserve">
Gemäss SN EN 206:2013
</t>
        </r>
        <r>
          <rPr>
            <b/>
            <sz val="9"/>
            <color indexed="81"/>
            <rFont val="Arial"/>
            <family val="2"/>
          </rPr>
          <t>Type de ciment</t>
        </r>
        <r>
          <rPr>
            <sz val="9"/>
            <color indexed="81"/>
            <rFont val="Arial"/>
            <family val="2"/>
          </rPr>
          <t xml:space="preserve">
Selon SN EN 206:2013
</t>
        </r>
        <r>
          <rPr>
            <b/>
            <sz val="9"/>
            <color indexed="81"/>
            <rFont val="Arial"/>
            <family val="2"/>
          </rPr>
          <t>Tipo di cemento</t>
        </r>
        <r>
          <rPr>
            <sz val="9"/>
            <color indexed="81"/>
            <rFont val="Arial"/>
            <family val="2"/>
          </rPr>
          <t xml:space="preserve">
Secondo SN EN 206:2013</t>
        </r>
      </text>
    </comment>
    <comment ref="H10" authorId="0" shapeId="0" xr:uid="{00000000-0006-0000-0000-000006000000}">
      <text>
        <r>
          <rPr>
            <b/>
            <sz val="9"/>
            <color indexed="81"/>
            <rFont val="Arial"/>
            <family val="2"/>
          </rPr>
          <t>Menge</t>
        </r>
        <r>
          <rPr>
            <sz val="9"/>
            <color indexed="81"/>
            <rFont val="Arial"/>
            <family val="2"/>
          </rPr>
          <t xml:space="preserve">
Verbautes Volumen in m3
</t>
        </r>
        <r>
          <rPr>
            <b/>
            <sz val="9"/>
            <color indexed="81"/>
            <rFont val="Arial"/>
            <family val="2"/>
          </rPr>
          <t>Quantité</t>
        </r>
        <r>
          <rPr>
            <sz val="9"/>
            <color indexed="81"/>
            <rFont val="Arial"/>
            <family val="2"/>
          </rPr>
          <t xml:space="preserve">
Volume construit en m3
</t>
        </r>
        <r>
          <rPr>
            <b/>
            <sz val="9"/>
            <color indexed="81"/>
            <rFont val="Arial"/>
            <family val="2"/>
          </rPr>
          <t>Quantità</t>
        </r>
        <r>
          <rPr>
            <sz val="9"/>
            <color indexed="81"/>
            <rFont val="Arial"/>
            <family val="2"/>
          </rPr>
          <t xml:space="preserve">
Volume costruito in m3</t>
        </r>
      </text>
    </comment>
    <comment ref="G32" authorId="1" shapeId="0" xr:uid="{7BD28D45-A20E-44E5-A170-D71684C34D4C}">
      <text>
        <r>
          <rPr>
            <b/>
            <sz val="9"/>
            <color indexed="81"/>
            <rFont val="Arial"/>
            <family val="2"/>
          </rPr>
          <t>Übertrag</t>
        </r>
        <r>
          <rPr>
            <sz val="9"/>
            <color indexed="81"/>
            <rFont val="Arial"/>
            <family val="2"/>
          </rPr>
          <t xml:space="preserve">
Für Resultate aus einem weiteren Nachweis.
</t>
        </r>
        <r>
          <rPr>
            <b/>
            <sz val="9"/>
            <color indexed="81"/>
            <rFont val="Arial"/>
            <family val="2"/>
          </rPr>
          <t>Report</t>
        </r>
        <r>
          <rPr>
            <sz val="9"/>
            <color indexed="81"/>
            <rFont val="Arial"/>
            <family val="2"/>
          </rPr>
          <t xml:space="preserve">
Pour les résultats d'un autre justificatif.
</t>
        </r>
        <r>
          <rPr>
            <b/>
            <sz val="9"/>
            <color indexed="81"/>
            <rFont val="Arial"/>
            <family val="2"/>
          </rPr>
          <t>Riporto</t>
        </r>
        <r>
          <rPr>
            <sz val="9"/>
            <color indexed="81"/>
            <rFont val="Arial"/>
            <family val="2"/>
          </rPr>
          <t xml:space="preserve">
Per i risultati di un'altra prova.</t>
        </r>
      </text>
    </comment>
    <comment ref="A49" authorId="1" shapeId="0" xr:uid="{E484FF9E-7E3D-42D9-B470-949CC6303C31}">
      <text>
        <r>
          <rPr>
            <b/>
            <sz val="9"/>
            <color indexed="81"/>
            <rFont val="Arial"/>
            <family val="2"/>
          </rPr>
          <t>ID Vorgabe</t>
        </r>
        <r>
          <rPr>
            <sz val="9"/>
            <color indexed="81"/>
            <rFont val="Arial"/>
            <family val="2"/>
          </rPr>
          <t xml:space="preserve">
Unter dieser Nummer finden Sie im Vorgabekatalog für den Zusatz ECO den ausführlichen Beschrieb.
</t>
        </r>
        <r>
          <rPr>
            <b/>
            <sz val="9"/>
            <color indexed="81"/>
            <rFont val="Arial"/>
            <family val="2"/>
          </rPr>
          <t>ID Prescription</t>
        </r>
        <r>
          <rPr>
            <sz val="9"/>
            <color indexed="81"/>
            <rFont val="Arial"/>
            <family val="2"/>
          </rPr>
          <t xml:space="preserve">
Sous cet ID vous trouverez la description détaillée dans le catalogue de prescriptions du complément ECO.
</t>
        </r>
        <r>
          <rPr>
            <b/>
            <sz val="9"/>
            <color indexed="81"/>
            <rFont val="Arial"/>
            <family val="2"/>
          </rPr>
          <t>ID Requisito</t>
        </r>
        <r>
          <rPr>
            <sz val="9"/>
            <color indexed="81"/>
            <rFont val="Arial"/>
            <family val="2"/>
          </rPr>
          <t xml:space="preserve">
Sotto questo ID si trova la descrizione dettagliata nel catalogo di requisiti del complemento ECO.</t>
        </r>
      </text>
    </comment>
    <comment ref="I49" authorId="0" shapeId="0" xr:uid="{00000000-0006-0000-0000-00000B000000}">
      <text>
        <r>
          <rPr>
            <b/>
            <sz val="9"/>
            <color indexed="81"/>
            <rFont val="Arial"/>
            <family val="2"/>
          </rPr>
          <t>Bewertung</t>
        </r>
        <r>
          <rPr>
            <sz val="9"/>
            <color indexed="81"/>
            <rFont val="Arial"/>
            <family val="2"/>
          </rPr>
          <t xml:space="preserve">
Falls "Erfüllt" kann die Vorgabe mit "Ja" beantwortet werden, andernfalls mit "Nein".
</t>
        </r>
        <r>
          <rPr>
            <b/>
            <sz val="9"/>
            <color indexed="81"/>
            <rFont val="Arial"/>
            <family val="2"/>
          </rPr>
          <t>Évaluation</t>
        </r>
        <r>
          <rPr>
            <sz val="9"/>
            <color indexed="81"/>
            <rFont val="Arial"/>
            <family val="2"/>
          </rPr>
          <t xml:space="preserve">
Si "Rempli", il est possible de répondre à la prescription par "Oui", sinon par "Non".
</t>
        </r>
        <r>
          <rPr>
            <b/>
            <sz val="9"/>
            <color indexed="81"/>
            <rFont val="Arial"/>
            <family val="2"/>
          </rPr>
          <t>Valutazione</t>
        </r>
        <r>
          <rPr>
            <sz val="9"/>
            <color indexed="81"/>
            <rFont val="Arial"/>
            <family val="2"/>
          </rPr>
          <t xml:space="preserve">
Se "Soddisfatto", si può rispondere al requisito con "Sì", altrimenti con "No".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<sst xmlns="http://schemas.openxmlformats.org/spreadsheetml/2006/main" count="312" uniqueCount="266">
  <si>
    <t>Anwendungsbereich</t>
  </si>
  <si>
    <t>Firma:</t>
  </si>
  <si>
    <t>Bemerkungen</t>
  </si>
  <si>
    <t>E-Mail:</t>
  </si>
  <si>
    <t>Telefon:</t>
  </si>
  <si>
    <t>Version</t>
  </si>
  <si>
    <t>Projektangaben</t>
  </si>
  <si>
    <t>Bezeichnung:</t>
  </si>
  <si>
    <t>Konstanten</t>
  </si>
  <si>
    <t>Zementart</t>
  </si>
  <si>
    <t>CEM II/A</t>
  </si>
  <si>
    <t>CEM III/A</t>
  </si>
  <si>
    <t>CEM III/B</t>
  </si>
  <si>
    <t>Übertrag</t>
  </si>
  <si>
    <t>Resultat</t>
  </si>
  <si>
    <t>Bewertung</t>
  </si>
  <si>
    <t>PLZ, Ort:</t>
  </si>
  <si>
    <t>Textfelder</t>
  </si>
  <si>
    <t>A1</t>
  </si>
  <si>
    <t>Text gewählt</t>
  </si>
  <si>
    <t>Deutsch</t>
  </si>
  <si>
    <t>Français</t>
  </si>
  <si>
    <t>Italiano</t>
  </si>
  <si>
    <t>A3</t>
  </si>
  <si>
    <t>A4</t>
  </si>
  <si>
    <t>F4</t>
  </si>
  <si>
    <t>A6</t>
  </si>
  <si>
    <t>A7</t>
  </si>
  <si>
    <t>A8</t>
  </si>
  <si>
    <t>A10</t>
  </si>
  <si>
    <t>C10</t>
  </si>
  <si>
    <t>D10</t>
  </si>
  <si>
    <t>F10</t>
  </si>
  <si>
    <t>G10</t>
  </si>
  <si>
    <t>H10</t>
  </si>
  <si>
    <t>A32</t>
  </si>
  <si>
    <t>A33</t>
  </si>
  <si>
    <t>A35</t>
  </si>
  <si>
    <t>F7</t>
  </si>
  <si>
    <t>F8</t>
  </si>
  <si>
    <t>Gewählt</t>
  </si>
  <si>
    <t>Name</t>
  </si>
  <si>
    <t>Erfüllt</t>
  </si>
  <si>
    <t>Nicht erfüllt</t>
  </si>
  <si>
    <t>Änderungsprotokoll</t>
  </si>
  <si>
    <t>Datum</t>
  </si>
  <si>
    <t>Bearbeiter</t>
  </si>
  <si>
    <t>Beschreibung</t>
  </si>
  <si>
    <t>Rechenfehler behoben.</t>
  </si>
  <si>
    <t>Textfelder und Konstanten mehrsprachig;
Tabellenblatt "Änderungsprotokoll" hinzugefügt.</t>
  </si>
  <si>
    <t>Druckbereich angepasst</t>
  </si>
  <si>
    <t>Azienda:</t>
  </si>
  <si>
    <t>E-mail:</t>
  </si>
  <si>
    <t>Type de ciment</t>
  </si>
  <si>
    <t>Report</t>
  </si>
  <si>
    <t>Riporto</t>
  </si>
  <si>
    <t>Résultat</t>
  </si>
  <si>
    <t>Évaluation</t>
  </si>
  <si>
    <t>Valutazione</t>
  </si>
  <si>
    <t>Détails du projet</t>
  </si>
  <si>
    <t>Dettagli progetto</t>
  </si>
  <si>
    <t>Telefono:</t>
  </si>
  <si>
    <t>Responsabile:</t>
  </si>
  <si>
    <t>CAP, luogo:</t>
  </si>
  <si>
    <t>Risultato</t>
  </si>
  <si>
    <t>CEM II/B-LL</t>
  </si>
  <si>
    <t>Aktuell</t>
  </si>
  <si>
    <t>Tool erstellt</t>
  </si>
  <si>
    <t>Anforderungen Zementarten aus VK V1.5 angepasst</t>
  </si>
  <si>
    <t>A34</t>
  </si>
  <si>
    <t>Bezugsmenge für Vorgabe M3.020 angepasst: Gesamte Menge RC-Konstruktionsbeton</t>
  </si>
  <si>
    <t>Recyclingbeton: Mindestanforderung</t>
  </si>
  <si>
    <t>Recyclingbeton: Konstruktionsbeton mit erhöhtem Gehalt an RC-Material</t>
  </si>
  <si>
    <t>Zementarten für normal beanspruchte Betone</t>
  </si>
  <si>
    <t>220.09/50</t>
  </si>
  <si>
    <t>220.10</t>
  </si>
  <si>
    <t>Primärbeton</t>
  </si>
  <si>
    <t>Recyclingbetonklasse</t>
  </si>
  <si>
    <t>Classe de béton recyclé</t>
  </si>
  <si>
    <t>Classe di calcestruzzo riciclato</t>
  </si>
  <si>
    <t>CEM ZN/D</t>
  </si>
  <si>
    <t>Calcestruzzo primario</t>
  </si>
  <si>
    <t>Béton primaire</t>
  </si>
  <si>
    <t>BM</t>
  </si>
  <si>
    <t>SL</t>
  </si>
  <si>
    <t>Fehler in Formel Feld G37 behoben (Anteil wurde auf ganze Betonmenge gerechnet anstatt auf Konstruktionsbeton), Texte IT und FR ergänzt, Spaltenbreiten angepasst.</t>
  </si>
  <si>
    <t>Calcestruzzo riciclato: requisito minimo</t>
  </si>
  <si>
    <t>Calcestruzzo riciclato: calcestruzzo di riempimento, di rivestimento e di fondazione con un elevato contenuto di materiale riciclato</t>
  </si>
  <si>
    <t>Ciments pour les bétons à sollicitation normale</t>
  </si>
  <si>
    <t>Tipi di cemento per calcestruzzi sottoposti a sollecitazioni normali</t>
  </si>
  <si>
    <t>Rempli</t>
  </si>
  <si>
    <t>Pas rempli</t>
  </si>
  <si>
    <t>Non sodisfatto</t>
  </si>
  <si>
    <t>Sodisfatto</t>
  </si>
  <si>
    <t>Verantwortlich:</t>
  </si>
  <si>
    <t>Responsable :</t>
  </si>
  <si>
    <t>Désignation :</t>
  </si>
  <si>
    <t>CP, lieu :</t>
  </si>
  <si>
    <t>Entreprise :</t>
  </si>
  <si>
    <t>Téléphone :</t>
  </si>
  <si>
    <t>RC-C25</t>
  </si>
  <si>
    <t>RC-M10</t>
  </si>
  <si>
    <t>RC-M40</t>
  </si>
  <si>
    <t>RC-C50</t>
  </si>
  <si>
    <t>Recyclinganteil</t>
  </si>
  <si>
    <t>nicht anrechenbar</t>
  </si>
  <si>
    <t>Betongranulat C mind. 50%</t>
  </si>
  <si>
    <t>Mischgranulat M mind. 10%</t>
  </si>
  <si>
    <t>Mischgranulat M mind. 40%</t>
  </si>
  <si>
    <t xml:space="preserve">                                         </t>
  </si>
  <si>
    <t>A37</t>
  </si>
  <si>
    <t>ID Vorgabe</t>
  </si>
  <si>
    <t>ID Prescription</t>
  </si>
  <si>
    <t>ID Requisito</t>
  </si>
  <si>
    <t>Titel</t>
  </si>
  <si>
    <t>Titre</t>
  </si>
  <si>
    <t>Titolo</t>
  </si>
  <si>
    <t>Béton de remplissage, d’enrobage et de propreté total</t>
  </si>
  <si>
    <t>Totale calcestruzzo di riempimento, di rivestimento e di fondazione</t>
  </si>
  <si>
    <t>Béton de recyclage : exigence minimale</t>
  </si>
  <si>
    <t>Recyclingbeton: Füll-, Hüll- und Unterlagsbeton mit erhöhtem Gehalt an RC-Material</t>
  </si>
  <si>
    <t>Béton de recyclage : béton classé avec une teneur élevée en matériaux recyclés</t>
  </si>
  <si>
    <t>Calcestruzzo riciclato: calcestruzzo da costruzione con un contenuto elevato di materiale riciclato</t>
  </si>
  <si>
    <t>Béton de recyclage : béton de remplissage, d’enrobage et de propreté avec une teneur élevée en matériaux recyclés</t>
  </si>
  <si>
    <t>V2016-1</t>
  </si>
  <si>
    <t>V2016-2</t>
  </si>
  <si>
    <t>V2016-2.1</t>
  </si>
  <si>
    <t>V2016-2.2</t>
  </si>
  <si>
    <t>V2018-2.3</t>
  </si>
  <si>
    <t>V2020-1</t>
  </si>
  <si>
    <t>V2020-2</t>
  </si>
  <si>
    <t>V2023-1</t>
  </si>
  <si>
    <t>Béton de remplissage, d’enrobage et de propreté recyclé</t>
  </si>
  <si>
    <t>Calcestruzzo di riempimento, di rivestimento e di fondazione riciclato</t>
  </si>
  <si>
    <t>Taux de recyclage</t>
  </si>
  <si>
    <t>Tasso di riciclaggio</t>
  </si>
  <si>
    <t>RC-Beton anwendbar?</t>
  </si>
  <si>
    <t>Campo di applicazione</t>
  </si>
  <si>
    <t>I10</t>
  </si>
  <si>
    <t>E10</t>
  </si>
  <si>
    <t>Anwendbarkeit</t>
  </si>
  <si>
    <t>Ja</t>
  </si>
  <si>
    <t>Oui</t>
  </si>
  <si>
    <t>Sì</t>
  </si>
  <si>
    <t>Nein</t>
  </si>
  <si>
    <t>Non</t>
  </si>
  <si>
    <t>No</t>
  </si>
  <si>
    <t>Füll-, Hüll- und Unterlagsbeton (Primärbeton)</t>
  </si>
  <si>
    <t>Füll-, Hüll- und Unterlagsbeton (RC-Beton)</t>
  </si>
  <si>
    <t>Calcestruzzo di riempimento, di rivestimento e di fondazione primario</t>
  </si>
  <si>
    <t>Béton de remplissage, d’enrobage et de propreté primaire</t>
  </si>
  <si>
    <t>Summe Konstruktionsbeton (RC-Beton anwendbar)</t>
  </si>
  <si>
    <t>Summe Konstruktionsbeton (RC-Beton nicht anwendbar)</t>
  </si>
  <si>
    <t>davon RC-C25</t>
  </si>
  <si>
    <t>davon RC-C50</t>
  </si>
  <si>
    <t>davon RC-M10</t>
  </si>
  <si>
    <t>davon RC-M40</t>
  </si>
  <si>
    <t>A36</t>
  </si>
  <si>
    <t>A38</t>
  </si>
  <si>
    <t>davon Füll-, Hüll- und Unterlagsbeton (RC-Beton)</t>
  </si>
  <si>
    <t>dont RC-C25</t>
  </si>
  <si>
    <t>dont RC-C50</t>
  </si>
  <si>
    <t>dont RC-M10</t>
  </si>
  <si>
    <t>dont RC-M40</t>
  </si>
  <si>
    <t>di cui RC-C25</t>
  </si>
  <si>
    <t>di cui RC-C50</t>
  </si>
  <si>
    <t>di cui RC-M10</t>
  </si>
  <si>
    <t>di cui RC-M40</t>
  </si>
  <si>
    <t>A39</t>
  </si>
  <si>
    <t>Summe Füll-, Hüll- und Unterlagsbeton (RC-Beton anwendbar)</t>
  </si>
  <si>
    <t>Summe Füll-, Hüll- und Unterlagsbeton (RC-Beton nicht anwendbar)</t>
  </si>
  <si>
    <t>A40</t>
  </si>
  <si>
    <t>Mengengerüst Beton</t>
  </si>
  <si>
    <t>Beanspruchung</t>
  </si>
  <si>
    <t>normal</t>
  </si>
  <si>
    <t>hoch</t>
  </si>
  <si>
    <t>Sprache/Langue/Lingua:</t>
  </si>
  <si>
    <r>
      <t>Menge [m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]</t>
    </r>
  </si>
  <si>
    <r>
      <t>Quantité [m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]</t>
    </r>
  </si>
  <si>
    <r>
      <t>Quantità [m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]</t>
    </r>
  </si>
  <si>
    <t>Béton RC applicable ?</t>
  </si>
  <si>
    <t>Cls. RC applicabile?</t>
  </si>
  <si>
    <t>Sollicitation</t>
  </si>
  <si>
    <t>Sollecitazione</t>
  </si>
  <si>
    <t>Remarques</t>
  </si>
  <si>
    <t>Commenti</t>
  </si>
  <si>
    <t>Structure de quantités du béton</t>
  </si>
  <si>
    <t>Zelle</t>
  </si>
  <si>
    <t>dont béton de remplissage, d’enrobage et de propreté RC</t>
  </si>
  <si>
    <t>di cui calcestruzzo di riempimento, di rivestimento e di fondazione RC</t>
  </si>
  <si>
    <t>Béton de construction total (béton RC non applicable)</t>
  </si>
  <si>
    <t>Béton de construction total (béton RC applicable)</t>
  </si>
  <si>
    <t>Totale calcestruzzo di costruzione (calcestruzzo RC non applicabile)</t>
  </si>
  <si>
    <t>Totale calcestruzzo di costruzione (calcestruzzo RC applicabile)</t>
  </si>
  <si>
    <t>Béton de remplissage, d’enrobage et de propreté total (béton RC non applicable)</t>
  </si>
  <si>
    <t>Struttura quantitativa del calcestruzzo</t>
  </si>
  <si>
    <t>Totale calcestruzzo di riempimento, di rivestimento e di fondazione (calcestruzzo RC non applicabile)</t>
  </si>
  <si>
    <t>normale</t>
  </si>
  <si>
    <t>élevée</t>
  </si>
  <si>
    <t>elevata</t>
  </si>
  <si>
    <t>E-mail :</t>
  </si>
  <si>
    <t>Nachweis ausgefüllt durch:</t>
  </si>
  <si>
    <t>Justificatif rempli par :</t>
  </si>
  <si>
    <t>Prova compilata da:</t>
  </si>
  <si>
    <t>Designazione:</t>
  </si>
  <si>
    <t>Beton- oder Mischgranulat C/M mind. 80%</t>
  </si>
  <si>
    <t>non imputable</t>
  </si>
  <si>
    <t>non ammissibile</t>
  </si>
  <si>
    <t>Betongranulat C mind. 25%</t>
  </si>
  <si>
    <t>Granulato di calcestruzzo C min. 25%</t>
  </si>
  <si>
    <t>Granulato di calcestruzzo C min. 50%</t>
  </si>
  <si>
    <t>Granulat de béton C min. 25%</t>
  </si>
  <si>
    <t>Granulat de béton C min. 50%</t>
  </si>
  <si>
    <t>Granulat de gravats mixtes M min. 10%</t>
  </si>
  <si>
    <t>Granulat de gravats mixtes M min. 40%</t>
  </si>
  <si>
    <t>Granulato da demolizione mista M min. 10%</t>
  </si>
  <si>
    <t>Granulato da demolizione mista M min. 40%</t>
  </si>
  <si>
    <t>Granulato di cls. o da demoliz. mista C/M min. 80%</t>
  </si>
  <si>
    <t>Granulat de béton ou de grav. mixtes C/M min. 80%</t>
  </si>
  <si>
    <t>Domaine d'application</t>
  </si>
  <si>
    <t>Diverse Anpassungen und Vereinfachungen in Zusammenarbeit mit dem AHB ZH (Philipp Hubler und Armin Grieder).</t>
  </si>
  <si>
    <t>Tipo di cemento</t>
  </si>
  <si>
    <t>A41</t>
  </si>
  <si>
    <t>A42</t>
  </si>
  <si>
    <t>G32</t>
  </si>
  <si>
    <t>A44</t>
  </si>
  <si>
    <r>
      <t xml:space="preserve">Complemento ECO </t>
    </r>
    <r>
      <rPr>
        <sz val="10"/>
        <rFont val="Calibri"/>
        <family val="2"/>
      </rPr>
      <t>–</t>
    </r>
    <r>
      <rPr>
        <sz val="10"/>
        <rFont val="Arial"/>
        <family val="2"/>
      </rPr>
      <t xml:space="preserve"> Prova di calcestruzzo riciclato e dei tipi di cemento</t>
    </r>
  </si>
  <si>
    <r>
      <t xml:space="preserve">Complément ECO </t>
    </r>
    <r>
      <rPr>
        <sz val="10"/>
        <rFont val="Calibri"/>
        <family val="2"/>
      </rPr>
      <t>–</t>
    </r>
    <r>
      <rPr>
        <sz val="10"/>
        <rFont val="Arial"/>
        <family val="2"/>
      </rPr>
      <t xml:space="preserve"> Justificatif du béton recyclé et des types de ciment</t>
    </r>
  </si>
  <si>
    <r>
      <t xml:space="preserve">Zusatz ECO </t>
    </r>
    <r>
      <rPr>
        <sz val="10"/>
        <rFont val="Calibri"/>
        <family val="2"/>
      </rPr>
      <t>–</t>
    </r>
    <r>
      <rPr>
        <sz val="10"/>
        <rFont val="Arial"/>
        <family val="2"/>
      </rPr>
      <t xml:space="preserve"> Nachweis Recyclingbeton und Zementarten</t>
    </r>
  </si>
  <si>
    <t>CEM II/B-M</t>
  </si>
  <si>
    <t>CEM II/C-M</t>
  </si>
  <si>
    <t>Ergänzung neue Zementarten; Korrektur falls hochfester Beton.</t>
  </si>
  <si>
    <t>eco1 zert. o. glw.</t>
  </si>
  <si>
    <t>eco2 zert. o. glw.</t>
  </si>
  <si>
    <t>Cert. eco1 ou équiv.</t>
  </si>
  <si>
    <t>Cert. eco2 ou équiv.</t>
  </si>
  <si>
    <t>Cert. eco1 o equiv.</t>
  </si>
  <si>
    <t>Cert. eco2 o equiv.</t>
  </si>
  <si>
    <t>Beton mit den Zementarten CEM II/A, II/B-LL, CEM II/B-M, CEM II/C-M, III/A, III/B, ZN/D bzw. eco1/2 zertifiziert o. glw.</t>
  </si>
  <si>
    <t>Calcestruzzo con cemento di tipo CEM II/A, II/B-LL, CEM II/B-M, CEM II/C-M, III/A, III/B, ZN/D ovv. cerftificato eco1/2 o equiv.</t>
  </si>
  <si>
    <t>davon Beanspruchung normal</t>
  </si>
  <si>
    <t>davon Beanspruchung hoch</t>
  </si>
  <si>
    <t>A46</t>
  </si>
  <si>
    <t>B49</t>
  </si>
  <si>
    <t>B50</t>
  </si>
  <si>
    <t>A43</t>
  </si>
  <si>
    <t>di cui sollecitazione normale</t>
  </si>
  <si>
    <t>di cui sollecitazione elevata</t>
  </si>
  <si>
    <t>dont sollicitation élevée</t>
  </si>
  <si>
    <t>dont sollicitation normale</t>
  </si>
  <si>
    <t xml:space="preserve">Autre </t>
  </si>
  <si>
    <t xml:space="preserve">Altri </t>
  </si>
  <si>
    <t>Andere</t>
  </si>
  <si>
    <t>A45</t>
  </si>
  <si>
    <t>A47</t>
  </si>
  <si>
    <t>A49</t>
  </si>
  <si>
    <t>G49</t>
  </si>
  <si>
    <t>B51</t>
  </si>
  <si>
    <t>B52</t>
  </si>
  <si>
    <t>B53</t>
  </si>
  <si>
    <t>V2023-2</t>
  </si>
  <si>
    <t>Béton avec les types de ciment CEM II/A, II/B-LL, CEM II/B-M, CEM II/C-M, III/A, III/B, ZN/D resp. certifié eco1/2 ou équiv.</t>
  </si>
  <si>
    <t>Beton mit anderen Zementarten</t>
  </si>
  <si>
    <t>Calcestruzzo con altri tipi di cemento</t>
  </si>
  <si>
    <t>Béton avec d'autres types de ciment</t>
  </si>
  <si>
    <t>I49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</si>
</sst>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6">
    <font>
      <sz val="10"/>
      <name val="Arial"/>
    </font>
    <font>
      <sz val="11"/>
      <color theme="1"/>
      <name val="DIN-Regular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color theme="1" tint="0.499984740745262"/>
      <name val="Arial"/>
      <family val="2"/>
    </font>
    <font>
      <i/>
      <sz val="10"/>
      <color theme="1" tint="0.499984740745262"/>
      <name val="Arial"/>
      <family val="2"/>
    </font>
    <font>
      <b/>
      <sz val="9"/>
      <color indexed="81"/>
      <name val="Arial"/>
      <family val="2"/>
    </font>
    <font>
      <b/>
      <sz val="10"/>
      <color theme="1" tint="0.499984740745262"/>
      <name val="Arial"/>
      <family val="2"/>
    </font>
    <font>
      <sz val="9"/>
      <color indexed="81"/>
      <name val="Arial"/>
      <family val="2"/>
    </font>
    <font>
      <vertAlign val="superscript"/>
      <sz val="10"/>
      <name val="Arial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hair">
        <color theme="0"/>
      </bottom>
      <diagonal/>
    </border>
    <border>
      <left/>
      <right/>
      <top style="hair">
        <color theme="0"/>
      </top>
      <bottom style="hair">
        <color theme="0"/>
      </bottom>
      <diagonal/>
    </border>
    <border>
      <left/>
      <right/>
      <top style="hair">
        <color theme="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theme="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/>
    <xf numFmtId="0" fontId="6" fillId="0" borderId="0" xfId="2" applyFont="1" applyAlignment="1">
      <alignment vertical="top"/>
    </xf>
    <xf numFmtId="14" fontId="6" fillId="0" borderId="0" xfId="2" applyNumberFormat="1" applyFont="1" applyAlignment="1">
      <alignment horizontal="left" vertical="top"/>
    </xf>
    <xf numFmtId="0" fontId="6" fillId="0" borderId="0" xfId="2" applyFont="1" applyAlignment="1">
      <alignment horizontal="left" vertical="top"/>
    </xf>
    <xf numFmtId="14" fontId="6" fillId="4" borderId="0" xfId="2" applyNumberFormat="1" applyFont="1" applyFill="1" applyAlignment="1">
      <alignment horizontal="left" vertical="top"/>
    </xf>
    <xf numFmtId="0" fontId="6" fillId="4" borderId="0" xfId="2" applyFont="1" applyFill="1" applyAlignment="1">
      <alignment horizontal="left" vertical="top"/>
    </xf>
    <xf numFmtId="0" fontId="6" fillId="4" borderId="0" xfId="2" applyFont="1" applyFill="1" applyAlignment="1">
      <alignment horizontal="left" vertical="top" wrapText="1"/>
    </xf>
    <xf numFmtId="0" fontId="6" fillId="4" borderId="4" xfId="2" applyFont="1" applyFill="1" applyBorder="1" applyAlignment="1">
      <alignment horizontal="left" vertical="top"/>
    </xf>
    <xf numFmtId="0" fontId="3" fillId="4" borderId="4" xfId="0" applyFont="1" applyFill="1" applyBorder="1"/>
    <xf numFmtId="0" fontId="2" fillId="4" borderId="4" xfId="0" applyFont="1" applyFill="1" applyBorder="1"/>
    <xf numFmtId="0" fontId="2" fillId="4" borderId="0" xfId="0" applyFont="1" applyFill="1"/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3" xfId="0" applyFont="1" applyFill="1" applyBorder="1" applyProtection="1">
      <protection locked="0"/>
    </xf>
    <xf numFmtId="0" fontId="2" fillId="0" borderId="0" xfId="0" applyFont="1" applyAlignment="1">
      <alignment horizontal="center"/>
    </xf>
    <xf numFmtId="14" fontId="6" fillId="0" borderId="7" xfId="2" applyNumberFormat="1" applyFont="1" applyBorder="1" applyAlignment="1">
      <alignment horizontal="left" vertical="top"/>
    </xf>
    <xf numFmtId="0" fontId="2" fillId="2" borderId="5" xfId="0" applyFont="1" applyFill="1" applyBorder="1" applyProtection="1">
      <protection locked="0"/>
    </xf>
    <xf numFmtId="0" fontId="2" fillId="3" borderId="5" xfId="0" applyFont="1" applyFill="1" applyBorder="1" applyAlignment="1" applyProtection="1">
      <alignment horizontal="center"/>
      <protection locked="0"/>
    </xf>
    <xf numFmtId="0" fontId="2" fillId="3" borderId="2" xfId="0" applyFont="1" applyFill="1" applyBorder="1" applyAlignment="1" applyProtection="1">
      <alignment horizontal="center"/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3" borderId="5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2" fillId="3" borderId="3" xfId="0" applyFont="1" applyFill="1" applyBorder="1" applyAlignment="1" applyProtection="1">
      <alignment horizontal="left"/>
      <protection locked="0"/>
    </xf>
    <xf numFmtId="0" fontId="2" fillId="2" borderId="5" xfId="3" applyNumberFormat="1" applyFont="1" applyFill="1" applyBorder="1" applyAlignment="1" applyProtection="1">
      <alignment horizontal="center"/>
      <protection locked="0"/>
    </xf>
    <xf numFmtId="0" fontId="2" fillId="2" borderId="2" xfId="3" applyNumberFormat="1" applyFont="1" applyFill="1" applyBorder="1" applyAlignment="1" applyProtection="1">
      <alignment horizontal="center"/>
      <protection locked="0"/>
    </xf>
    <xf numFmtId="0" fontId="2" fillId="2" borderId="3" xfId="3" applyNumberFormat="1" applyFont="1" applyFill="1" applyBorder="1" applyAlignment="1" applyProtection="1">
      <alignment horizontal="center"/>
      <protection locked="0"/>
    </xf>
    <xf numFmtId="0" fontId="9" fillId="2" borderId="7" xfId="0" applyFont="1" applyFill="1" applyBorder="1" applyAlignment="1" applyProtection="1">
      <alignment horizontal="center"/>
      <protection locked="0"/>
    </xf>
    <xf numFmtId="0" fontId="9" fillId="2" borderId="12" xfId="0" applyFont="1" applyFill="1" applyBorder="1" applyAlignment="1" applyProtection="1">
      <alignment horizontal="center"/>
      <protection locked="0"/>
    </xf>
    <xf numFmtId="0" fontId="10" fillId="2" borderId="12" xfId="0" applyFont="1" applyFill="1" applyBorder="1" applyAlignment="1" applyProtection="1">
      <alignment horizontal="center"/>
      <protection locked="0"/>
    </xf>
    <xf numFmtId="0" fontId="10" fillId="2" borderId="9" xfId="0" applyFont="1" applyFill="1" applyBorder="1" applyAlignment="1" applyProtection="1">
      <alignment horizontal="center"/>
      <protection locked="0"/>
    </xf>
    <xf numFmtId="0" fontId="10" fillId="2" borderId="11" xfId="0" applyFont="1" applyFill="1" applyBorder="1" applyAlignment="1" applyProtection="1">
      <alignment horizontal="center"/>
      <protection locked="0"/>
    </xf>
    <xf numFmtId="0" fontId="9" fillId="2" borderId="8" xfId="0" applyFont="1" applyFill="1" applyBorder="1" applyAlignment="1" applyProtection="1">
      <alignment horizontal="center"/>
      <protection locked="0"/>
    </xf>
    <xf numFmtId="0" fontId="10" fillId="2" borderId="10" xfId="0" applyFont="1" applyFill="1" applyBorder="1" applyAlignment="1" applyProtection="1">
      <alignment horizontal="center"/>
      <protection locked="0"/>
    </xf>
    <xf numFmtId="0" fontId="9" fillId="4" borderId="7" xfId="3" applyNumberFormat="1" applyFont="1" applyFill="1" applyBorder="1" applyAlignment="1" applyProtection="1">
      <alignment horizontal="center"/>
    </xf>
    <xf numFmtId="0" fontId="2" fillId="4" borderId="12" xfId="3" applyNumberFormat="1" applyFont="1" applyFill="1" applyBorder="1" applyAlignment="1" applyProtection="1">
      <alignment horizontal="center"/>
    </xf>
    <xf numFmtId="0" fontId="8" fillId="4" borderId="12" xfId="3" applyNumberFormat="1" applyFont="1" applyFill="1" applyBorder="1" applyAlignment="1" applyProtection="1">
      <alignment horizontal="center"/>
    </xf>
    <xf numFmtId="0" fontId="8" fillId="4" borderId="9" xfId="3" applyNumberFormat="1" applyFont="1" applyFill="1" applyBorder="1" applyAlignment="1" applyProtection="1">
      <alignment horizontal="center"/>
    </xf>
    <xf numFmtId="0" fontId="8" fillId="4" borderId="11" xfId="3" applyNumberFormat="1" applyFont="1" applyFill="1" applyBorder="1" applyAlignment="1" applyProtection="1">
      <alignment horizontal="center"/>
    </xf>
    <xf numFmtId="0" fontId="2" fillId="4" borderId="8" xfId="3" applyNumberFormat="1" applyFont="1" applyFill="1" applyBorder="1" applyAlignment="1" applyProtection="1">
      <alignment horizontal="center"/>
    </xf>
    <xf numFmtId="0" fontId="8" fillId="4" borderId="10" xfId="3" applyNumberFormat="1" applyFont="1" applyFill="1" applyBorder="1" applyAlignment="1" applyProtection="1">
      <alignment horizontal="center"/>
    </xf>
    <xf numFmtId="9" fontId="9" fillId="4" borderId="8" xfId="1" applyFont="1" applyFill="1" applyBorder="1" applyAlignment="1" applyProtection="1">
      <alignment horizontal="center"/>
    </xf>
    <xf numFmtId="9" fontId="9" fillId="4" borderId="9" xfId="1" applyFont="1" applyFill="1" applyBorder="1" applyAlignment="1" applyProtection="1">
      <alignment horizontal="center"/>
    </xf>
    <xf numFmtId="9" fontId="9" fillId="4" borderId="10" xfId="1" applyFont="1" applyFill="1" applyBorder="1" applyAlignment="1" applyProtection="1">
      <alignment horizontal="center"/>
    </xf>
    <xf numFmtId="0" fontId="5" fillId="4" borderId="4" xfId="2" applyFont="1" applyFill="1" applyBorder="1" applyAlignment="1">
      <alignment horizontal="left" vertical="top"/>
    </xf>
    <xf numFmtId="0" fontId="6" fillId="0" borderId="7" xfId="2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4" borderId="5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right"/>
    </xf>
    <xf numFmtId="0" fontId="3" fillId="4" borderId="4" xfId="0" applyFont="1" applyFill="1" applyBorder="1" applyAlignment="1">
      <alignment horizontal="center"/>
    </xf>
    <xf numFmtId="14" fontId="2" fillId="4" borderId="4" xfId="0" applyNumberFormat="1" applyFont="1" applyFill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Alignment="1">
      <alignment horizontal="right"/>
    </xf>
    <xf numFmtId="0" fontId="2" fillId="4" borderId="1" xfId="0" applyFont="1" applyFill="1" applyBorder="1"/>
    <xf numFmtId="0" fontId="2" fillId="4" borderId="2" xfId="0" applyFont="1" applyFill="1" applyBorder="1" applyAlignment="1">
      <alignment horizontal="right"/>
    </xf>
    <xf numFmtId="0" fontId="2" fillId="4" borderId="2" xfId="0" applyFont="1" applyFill="1" applyBorder="1"/>
    <xf numFmtId="0" fontId="3" fillId="4" borderId="4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left" wrapText="1"/>
    </xf>
    <xf numFmtId="0" fontId="3" fillId="4" borderId="7" xfId="0" applyFont="1" applyFill="1" applyBorder="1"/>
    <xf numFmtId="0" fontId="12" fillId="4" borderId="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9" fillId="4" borderId="7" xfId="0" applyFont="1" applyFill="1" applyBorder="1"/>
    <xf numFmtId="0" fontId="9" fillId="4" borderId="7" xfId="0" applyFont="1" applyFill="1" applyBorder="1" applyAlignment="1">
      <alignment horizontal="right"/>
    </xf>
    <xf numFmtId="0" fontId="2" fillId="4" borderId="12" xfId="0" applyFont="1" applyFill="1" applyBorder="1"/>
    <xf numFmtId="0" fontId="2" fillId="4" borderId="12" xfId="0" applyFont="1" applyFill="1" applyBorder="1" applyAlignment="1">
      <alignment horizontal="right"/>
    </xf>
    <xf numFmtId="0" fontId="8" fillId="4" borderId="12" xfId="0" applyFont="1" applyFill="1" applyBorder="1"/>
    <xf numFmtId="0" fontId="8" fillId="4" borderId="12" xfId="0" applyFont="1" applyFill="1" applyBorder="1" applyAlignment="1">
      <alignment horizontal="right"/>
    </xf>
    <xf numFmtId="0" fontId="8" fillId="4" borderId="9" xfId="0" applyFont="1" applyFill="1" applyBorder="1"/>
    <xf numFmtId="0" fontId="8" fillId="4" borderId="9" xfId="0" applyFont="1" applyFill="1" applyBorder="1" applyAlignment="1">
      <alignment horizontal="right"/>
    </xf>
    <xf numFmtId="0" fontId="8" fillId="4" borderId="11" xfId="0" applyFont="1" applyFill="1" applyBorder="1"/>
    <xf numFmtId="0" fontId="8" fillId="4" borderId="11" xfId="0" applyFont="1" applyFill="1" applyBorder="1" applyAlignment="1">
      <alignment horizontal="right"/>
    </xf>
    <xf numFmtId="0" fontId="2" fillId="4" borderId="8" xfId="0" applyFont="1" applyFill="1" applyBorder="1"/>
    <xf numFmtId="0" fontId="2" fillId="4" borderId="8" xfId="0" applyFont="1" applyFill="1" applyBorder="1" applyAlignment="1">
      <alignment horizontal="right"/>
    </xf>
    <xf numFmtId="0" fontId="8" fillId="4" borderId="10" xfId="0" applyFont="1" applyFill="1" applyBorder="1"/>
    <xf numFmtId="0" fontId="8" fillId="4" borderId="10" xfId="0" applyFont="1" applyFill="1" applyBorder="1" applyAlignment="1">
      <alignment horizontal="right"/>
    </xf>
    <xf numFmtId="0" fontId="12" fillId="4" borderId="4" xfId="0" applyFont="1" applyFill="1" applyBorder="1" applyAlignment="1">
      <alignment horizontal="center"/>
    </xf>
    <xf numFmtId="49" fontId="2" fillId="4" borderId="8" xfId="0" applyNumberFormat="1" applyFont="1" applyFill="1" applyBorder="1"/>
    <xf numFmtId="9" fontId="2" fillId="4" borderId="8" xfId="1" applyFont="1" applyFill="1" applyBorder="1" applyAlignment="1" applyProtection="1">
      <alignment horizontal="center"/>
    </xf>
    <xf numFmtId="49" fontId="2" fillId="4" borderId="9" xfId="0" applyNumberFormat="1" applyFont="1" applyFill="1" applyBorder="1"/>
    <xf numFmtId="0" fontId="2" fillId="4" borderId="9" xfId="0" applyFont="1" applyFill="1" applyBorder="1"/>
    <xf numFmtId="9" fontId="2" fillId="4" borderId="9" xfId="1" applyFont="1" applyFill="1" applyBorder="1" applyAlignment="1" applyProtection="1">
      <alignment horizontal="center"/>
    </xf>
    <xf numFmtId="49" fontId="2" fillId="4" borderId="10" xfId="0" applyNumberFormat="1" applyFont="1" applyFill="1" applyBorder="1"/>
    <xf numFmtId="0" fontId="2" fillId="4" borderId="10" xfId="0" applyFont="1" applyFill="1" applyBorder="1"/>
    <xf numFmtId="9" fontId="2" fillId="4" borderId="10" xfId="1" applyFont="1" applyFill="1" applyBorder="1" applyAlignment="1" applyProtection="1">
      <alignment horizontal="center"/>
    </xf>
    <xf numFmtId="0" fontId="3" fillId="3" borderId="4" xfId="0" applyFont="1" applyFill="1" applyBorder="1" applyProtection="1">
      <protection locked="0"/>
    </xf>
    <xf numFmtId="0" fontId="3" fillId="4" borderId="4" xfId="0" applyFont="1" applyFill="1" applyBorder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3" fillId="4" borderId="4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0" fillId="4" borderId="10" xfId="0" applyFont="1" applyFill="1" applyBorder="1"/>
    <xf numFmtId="0" fontId="10" fillId="4" borderId="10" xfId="0" applyFont="1" applyFill="1" applyBorder="1" applyAlignment="1">
      <alignment horizontal="right"/>
    </xf>
    <xf numFmtId="0" fontId="10" fillId="4" borderId="10" xfId="3" applyNumberFormat="1" applyFont="1" applyFill="1" applyBorder="1" applyAlignment="1" applyProtection="1">
      <alignment horizontal="center"/>
    </xf>
    <xf numFmtId="0" fontId="2" fillId="2" borderId="0" xfId="0" applyFont="1" applyFill="1" applyAlignment="1">
      <alignment horizontal="center"/>
    </xf>
    <xf numFmtId="0" fontId="6" fillId="4" borderId="4" xfId="2" applyFont="1" applyFill="1" applyBorder="1" applyAlignment="1">
      <alignment horizontal="center" vertical="top"/>
    </xf>
    <xf numFmtId="0" fontId="6" fillId="0" borderId="7" xfId="2" applyFont="1" applyBorder="1" applyAlignment="1">
      <alignment horizontal="center" vertical="top"/>
    </xf>
    <xf numFmtId="0" fontId="5" fillId="4" borderId="4" xfId="2" applyFont="1" applyFill="1" applyBorder="1" applyAlignment="1">
      <alignment horizontal="center" vertical="top"/>
    </xf>
    <xf numFmtId="0" fontId="6" fillId="4" borderId="0" xfId="2" applyFont="1" applyFill="1" applyAlignment="1">
      <alignment horizontal="center" vertical="top"/>
    </xf>
    <xf numFmtId="0" fontId="6" fillId="0" borderId="0" xfId="2" applyFont="1" applyAlignment="1">
      <alignment horizontal="center" vertical="top"/>
    </xf>
    <xf numFmtId="14" fontId="2" fillId="2" borderId="6" xfId="0" applyNumberFormat="1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3" fillId="4" borderId="4" xfId="0" applyFont="1" applyFill="1" applyBorder="1"/>
    <xf numFmtId="0" fontId="2" fillId="2" borderId="5" xfId="0" applyFont="1" applyFill="1" applyBorder="1" applyAlignment="1" applyProtection="1">
      <alignment horizontal="left"/>
      <protection locked="0"/>
    </xf>
    <xf numFmtId="0" fontId="2" fillId="2" borderId="3" xfId="0" applyFont="1" applyFill="1" applyBorder="1" applyAlignment="1" applyProtection="1">
      <alignment horizontal="left"/>
      <protection locked="0"/>
    </xf>
  </cellXfs>
  <cellStyles count="4">
    <cellStyle name="Komma" xfId="3" builtinId="3"/>
    <cellStyle name="Prozent" xfId="1" builtinId="5"/>
    <cellStyle name="Standard" xfId="0" builtinId="0"/>
    <cellStyle name="Standard 2" xfId="2" xr:uid="{00000000-0005-0000-0000-000002000000}"/>
  </cellStyles>
  <dxfs count="2">
    <dxf>
      <fill>
        <patternFill>
          <bgColor rgb="FF92D050"/>
        </patternFill>
      </fill>
    </dxf>
    <dxf>
      <fill>
        <patternFill>
          <bgColor theme="8" tint="0.5999633777886288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9E35"/>
      <rgbColor rgb="00000080"/>
      <rgbColor rgb="00808000"/>
      <rgbColor rgb="00800080"/>
      <rgbColor rgb="00008080"/>
      <rgbColor rgb="00C0C0C0"/>
      <rgbColor rgb="00808080"/>
      <rgbColor rgb="004F5928"/>
      <rgbColor rgb="0075923C"/>
      <rgbColor rgb="00C2D69A"/>
      <rgbColor rgb="00D7E4BC"/>
      <rgbColor rgb="00EAF1DD"/>
      <rgbColor rgb="009BBB59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microsoft.com/office/2006/relationships/attachedToolbars" Target="attachedToolbars.bin"/></Relationships>
</file>

<file path=xl/theme/theme1.xml><?xml version="1.0" encoding="utf-8"?>
<a:theme xmlns:a="http://schemas.openxmlformats.org/drawingml/2006/main" name="Intep">
  <a:themeElements>
    <a:clrScheme name="Intep">
      <a:dk1>
        <a:sysClr val="windowText" lastClr="000000"/>
      </a:dk1>
      <a:lt1>
        <a:sysClr val="window" lastClr="FFFFFF"/>
      </a:lt1>
      <a:dk2>
        <a:srgbClr val="748A96"/>
      </a:dk2>
      <a:lt2>
        <a:srgbClr val="C6D3DB"/>
      </a:lt2>
      <a:accent1>
        <a:srgbClr val="3FA033"/>
      </a:accent1>
      <a:accent2>
        <a:srgbClr val="A7CB19"/>
      </a:accent2>
      <a:accent3>
        <a:srgbClr val="005397"/>
      </a:accent3>
      <a:accent4>
        <a:srgbClr val="63C6F5"/>
      </a:accent4>
      <a:accent5>
        <a:srgbClr val="CA001E"/>
      </a:accent5>
      <a:accent6>
        <a:srgbClr val="F8AB35"/>
      </a:accent6>
      <a:hlink>
        <a:srgbClr val="0000FF"/>
      </a:hlink>
      <a:folHlink>
        <a:srgbClr val="800080"/>
      </a:folHlink>
    </a:clrScheme>
    <a:fontScheme name="Intep">
      <a:majorFont>
        <a:latin typeface="DIN-Bold"/>
        <a:ea typeface=""/>
        <a:cs typeface=""/>
      </a:majorFont>
      <a:minorFont>
        <a:latin typeface="DIN-Regular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53"/>
  <sheetViews>
    <sheetView showGridLines="0" tabSelected="1" zoomScaleNormal="100" workbookViewId="0">
      <selection activeCell="B4" sqref="B4:E4"/>
    </sheetView>
  </sheetViews>
  <sheetFormatPr baseColWidth="10" defaultColWidth="11.42578125" defaultRowHeight="12.75"/>
  <cols>
    <col min="1" max="2" width="15.7109375" style="1" customWidth="1"/>
    <col min="3" max="3" width="20.7109375" style="1" customWidth="1"/>
    <col min="4" max="4" width="45.7109375" style="1" customWidth="1"/>
    <col min="5" max="5" width="40.7109375" style="1" customWidth="1"/>
    <col min="6" max="7" width="15.7109375" style="1" customWidth="1"/>
    <col min="8" max="8" width="15.7109375" style="15" customWidth="1"/>
    <col min="9" max="9" width="30.7109375" style="1" customWidth="1"/>
    <col min="10" max="16384" width="11.42578125" style="1"/>
  </cols>
  <sheetData>
    <row r="1" spans="1:9">
      <c r="A1" s="9" t="str">
        <f>VLOOKUP("A1",Textfelder,2,FALSE)</f>
        <v>Zusatz ECO – Nachweis Recyclingbeton und Zementarten</v>
      </c>
      <c r="B1" s="9"/>
      <c r="C1" s="9"/>
      <c r="D1" s="9"/>
      <c r="E1" s="9"/>
      <c r="F1" s="52" t="s">
        <v>176</v>
      </c>
      <c r="G1" s="91" t="s">
        <v>20</v>
      </c>
      <c r="H1" s="53" t="str">
        <f>Version</f>
        <v>V2023-2</v>
      </c>
      <c r="I1" s="54">
        <f ca="1">TODAY()</f>
        <v>46041</v>
      </c>
    </row>
    <row r="2" spans="1:9">
      <c r="A2" s="55"/>
      <c r="B2" s="55"/>
      <c r="C2" s="55"/>
      <c r="D2" s="55"/>
      <c r="E2" s="55"/>
      <c r="F2" s="55"/>
      <c r="G2" s="55"/>
      <c r="H2" s="56"/>
      <c r="I2" s="57"/>
    </row>
    <row r="3" spans="1:9">
      <c r="A3" s="9" t="str">
        <f>VLOOKUP("A3",Textfelder,2,FALSE)</f>
        <v>Projektangaben</v>
      </c>
      <c r="B3" s="9"/>
      <c r="C3" s="9"/>
      <c r="D3" s="10"/>
      <c r="E3" s="10"/>
      <c r="F3" s="10"/>
      <c r="G3" s="10"/>
      <c r="H3" s="58"/>
      <c r="I3" s="54"/>
    </row>
    <row r="4" spans="1:9">
      <c r="A4" s="11" t="str">
        <f>VLOOKUP("A4",Textfelder,2,FALSE)</f>
        <v>Bezeichnung:</v>
      </c>
      <c r="B4" s="119"/>
      <c r="C4" s="119"/>
      <c r="D4" s="119"/>
      <c r="E4" s="119"/>
      <c r="F4" s="59" t="str">
        <f>VLOOKUP("F4",Textfelder,2,FALSE)</f>
        <v>PLZ, Ort:</v>
      </c>
      <c r="G4" s="115"/>
      <c r="H4" s="115"/>
      <c r="I4" s="115"/>
    </row>
    <row r="6" spans="1:9">
      <c r="A6" s="9" t="str">
        <f>VLOOKUP("A6",Textfelder,2,FALSE)</f>
        <v>Nachweis ausgefüllt durch:</v>
      </c>
      <c r="B6" s="9"/>
      <c r="C6" s="9"/>
      <c r="D6" s="10"/>
      <c r="E6" s="10"/>
      <c r="F6" s="10"/>
      <c r="G6" s="10"/>
      <c r="H6" s="58"/>
      <c r="I6" s="10"/>
    </row>
    <row r="7" spans="1:9">
      <c r="A7" s="60" t="str">
        <f>VLOOKUP("A7",Textfelder,2,FALSE)</f>
        <v>Firma:</v>
      </c>
      <c r="B7" s="116"/>
      <c r="C7" s="116"/>
      <c r="D7" s="116"/>
      <c r="E7" s="116"/>
      <c r="F7" s="61" t="str">
        <f>VLOOKUP("F7",Textfelder,2,FALSE)</f>
        <v>E-Mail:</v>
      </c>
      <c r="G7" s="116"/>
      <c r="H7" s="116"/>
      <c r="I7" s="116"/>
    </row>
    <row r="8" spans="1:9">
      <c r="A8" s="62" t="str">
        <f>VLOOKUP("A8",Textfelder,2,FALSE)</f>
        <v>Verantwortlich:</v>
      </c>
      <c r="B8" s="117"/>
      <c r="C8" s="117"/>
      <c r="D8" s="117"/>
      <c r="E8" s="117"/>
      <c r="F8" s="61" t="str">
        <f>VLOOKUP("F8",Textfelder,2,FALSE)</f>
        <v>Telefon:</v>
      </c>
      <c r="G8" s="117"/>
      <c r="H8" s="117"/>
      <c r="I8" s="117"/>
    </row>
    <row r="10" spans="1:9" ht="25.5">
      <c r="A10" s="120" t="str">
        <f>VLOOKUP("A10",Textfelder,2,FALSE)</f>
        <v>Anwendungsbereich</v>
      </c>
      <c r="B10" s="120"/>
      <c r="C10" s="63" t="str">
        <f>VLOOKUP("C10",Textfelder,2,FALSE)</f>
        <v>RC-Beton anwendbar?</v>
      </c>
      <c r="D10" s="64" t="str">
        <f>VLOOKUP("D10",Textfelder,2,FALSE)</f>
        <v>Recyclingbetonklasse</v>
      </c>
      <c r="E10" s="64" t="str">
        <f>VLOOKUP("E10",Textfelder,2,FALSE)</f>
        <v>Recyclinganteil</v>
      </c>
      <c r="F10" s="63" t="str">
        <f>VLOOKUP("F10",Textfelder,2,FALSE)</f>
        <v>Beanspruchung</v>
      </c>
      <c r="G10" s="63" t="str">
        <f>VLOOKUP("G10",Textfelder,2,FALSE)</f>
        <v>Zementart</v>
      </c>
      <c r="H10" s="63" t="str">
        <f>VLOOKUP("H10",Textfelder,2,FALSE)</f>
        <v>Menge [m3]</v>
      </c>
      <c r="I10" s="9" t="str">
        <f>VLOOKUP("I10",Textfelder,2,FALSE)</f>
        <v>Bemerkungen</v>
      </c>
    </row>
    <row r="11" spans="1:9">
      <c r="A11" s="121"/>
      <c r="B11" s="121"/>
      <c r="C11" s="18"/>
      <c r="D11" s="22"/>
      <c r="E11" s="49" t="str" cm="1">
        <f t="array" ref="E11">IF(D11="","",_xlfn.IFS(D11=Konstanten!$B$13,Konstanten!$B$21,D11=Konstanten!$B$14,Konstanten!$B$22,D11=Konstanten!$B$15,Konstanten!$B$23,D11=Konstanten!$B$16,Konstanten!$B$24,D11=Konstanten!$B$17,Konstanten!$B$25,D11=Konstanten!$B$18,Konstanten!$B$26,D11=Konstanten!$B$19,Konstanten!$B$27))</f>
        <v/>
      </c>
      <c r="F11" s="18"/>
      <c r="G11" s="18"/>
      <c r="H11" s="26"/>
      <c r="I11" s="17"/>
    </row>
    <row r="12" spans="1:9">
      <c r="A12" s="118"/>
      <c r="B12" s="118"/>
      <c r="C12" s="21"/>
      <c r="D12" s="23"/>
      <c r="E12" s="50" t="str" cm="1">
        <f t="array" ref="E12">IF(D12="","",_xlfn.IFS(D12=Konstanten!$B$13,Konstanten!$B$21,D12=Konstanten!$B$14,Konstanten!$B$22,D12=Konstanten!$B$15,Konstanten!$B$23,D12=Konstanten!$B$16,Konstanten!$B$24,D12=Konstanten!$B$17,Konstanten!$B$25,D12=Konstanten!$B$18,Konstanten!$B$26,D12=Konstanten!$B$19,Konstanten!$B$27))</f>
        <v/>
      </c>
      <c r="F12" s="19"/>
      <c r="G12" s="19"/>
      <c r="H12" s="27"/>
      <c r="I12" s="12"/>
    </row>
    <row r="13" spans="1:9">
      <c r="A13" s="118"/>
      <c r="B13" s="118"/>
      <c r="C13" s="19"/>
      <c r="D13" s="24"/>
      <c r="E13" s="50" t="str" cm="1">
        <f t="array" ref="E13">IF(D13="","",_xlfn.IFS(D13=Konstanten!$B$13,Konstanten!$B$21,D13=Konstanten!$B$14,Konstanten!$B$22,D13=Konstanten!$B$15,Konstanten!$B$23,D13=Konstanten!$B$16,Konstanten!$B$24,D13=Konstanten!$B$17,Konstanten!$B$25,D13=Konstanten!$B$18,Konstanten!$B$26,D13=Konstanten!$B$19,Konstanten!$B$27))</f>
        <v/>
      </c>
      <c r="F13" s="19"/>
      <c r="G13" s="19"/>
      <c r="H13" s="27"/>
      <c r="I13" s="12"/>
    </row>
    <row r="14" spans="1:9">
      <c r="A14" s="118"/>
      <c r="B14" s="118"/>
      <c r="C14" s="19"/>
      <c r="D14" s="24"/>
      <c r="E14" s="50" t="str" cm="1">
        <f t="array" ref="E14">IF(D14="","",_xlfn.IFS(D14=Konstanten!$B$13,Konstanten!$B$21,D14=Konstanten!$B$14,Konstanten!$B$22,D14=Konstanten!$B$15,Konstanten!$B$23,D14=Konstanten!$B$16,Konstanten!$B$24,D14=Konstanten!$B$17,Konstanten!$B$25,D14=Konstanten!$B$18,Konstanten!$B$26,D14=Konstanten!$B$19,Konstanten!$B$27))</f>
        <v/>
      </c>
      <c r="F14" s="19"/>
      <c r="G14" s="19"/>
      <c r="H14" s="27"/>
      <c r="I14" s="12"/>
    </row>
    <row r="15" spans="1:9">
      <c r="A15" s="118"/>
      <c r="B15" s="118"/>
      <c r="C15" s="19"/>
      <c r="D15" s="24"/>
      <c r="E15" s="50" t="str" cm="1">
        <f t="array" ref="E15">IF(D15="","",_xlfn.IFS(D15=Konstanten!$B$13,Konstanten!$B$21,D15=Konstanten!$B$14,Konstanten!$B$22,D15=Konstanten!$B$15,Konstanten!$B$23,D15=Konstanten!$B$16,Konstanten!$B$24,D15=Konstanten!$B$17,Konstanten!$B$25,D15=Konstanten!$B$18,Konstanten!$B$26,D15=Konstanten!$B$19,Konstanten!$B$27))</f>
        <v/>
      </c>
      <c r="F15" s="19"/>
      <c r="G15" s="19"/>
      <c r="H15" s="27"/>
      <c r="I15" s="13"/>
    </row>
    <row r="16" spans="1:9">
      <c r="A16" s="118"/>
      <c r="B16" s="118"/>
      <c r="C16" s="19"/>
      <c r="D16" s="24"/>
      <c r="E16" s="50" t="str" cm="1">
        <f t="array" ref="E16">IF(D16="","",_xlfn.IFS(D16=Konstanten!$B$13,Konstanten!$B$21,D16=Konstanten!$B$14,Konstanten!$B$22,D16=Konstanten!$B$15,Konstanten!$B$23,D16=Konstanten!$B$16,Konstanten!$B$24,D16=Konstanten!$B$17,Konstanten!$B$25,D16=Konstanten!$B$18,Konstanten!$B$26,D16=Konstanten!$B$19,Konstanten!$B$27))</f>
        <v/>
      </c>
      <c r="F16" s="19"/>
      <c r="G16" s="19"/>
      <c r="H16" s="27"/>
      <c r="I16" s="13"/>
    </row>
    <row r="17" spans="1:9">
      <c r="A17" s="118"/>
      <c r="B17" s="118"/>
      <c r="C17" s="19"/>
      <c r="D17" s="24"/>
      <c r="E17" s="50" t="str" cm="1">
        <f t="array" ref="E17">IF(D17="","",_xlfn.IFS(D17=Konstanten!$B$13,Konstanten!$B$21,D17=Konstanten!$B$14,Konstanten!$B$22,D17=Konstanten!$B$15,Konstanten!$B$23,D17=Konstanten!$B$16,Konstanten!$B$24,D17=Konstanten!$B$17,Konstanten!$B$25,D17=Konstanten!$B$18,Konstanten!$B$26,D17=Konstanten!$B$19,Konstanten!$B$27))</f>
        <v/>
      </c>
      <c r="F17" s="19"/>
      <c r="G17" s="19"/>
      <c r="H17" s="27"/>
      <c r="I17" s="12"/>
    </row>
    <row r="18" spans="1:9">
      <c r="A18" s="118"/>
      <c r="B18" s="118"/>
      <c r="C18" s="19"/>
      <c r="D18" s="24"/>
      <c r="E18" s="50" t="str" cm="1">
        <f t="array" ref="E18">IF(D18="","",_xlfn.IFS(D18=Konstanten!$B$13,Konstanten!$B$21,D18=Konstanten!$B$14,Konstanten!$B$22,D18=Konstanten!$B$15,Konstanten!$B$23,D18=Konstanten!$B$16,Konstanten!$B$24,D18=Konstanten!$B$17,Konstanten!$B$25,D18=Konstanten!$B$18,Konstanten!$B$26,D18=Konstanten!$B$19,Konstanten!$B$27))</f>
        <v/>
      </c>
      <c r="F18" s="19"/>
      <c r="G18" s="19"/>
      <c r="H18" s="27"/>
      <c r="I18" s="12"/>
    </row>
    <row r="19" spans="1:9">
      <c r="A19" s="118"/>
      <c r="B19" s="118"/>
      <c r="C19" s="19"/>
      <c r="D19" s="24"/>
      <c r="E19" s="50" t="str" cm="1">
        <f t="array" ref="E19">IF(D19="","",_xlfn.IFS(D19=Konstanten!$B$13,Konstanten!$B$21,D19=Konstanten!$B$14,Konstanten!$B$22,D19=Konstanten!$B$15,Konstanten!$B$23,D19=Konstanten!$B$16,Konstanten!$B$24,D19=Konstanten!$B$17,Konstanten!$B$25,D19=Konstanten!$B$18,Konstanten!$B$26,D19=Konstanten!$B$19,Konstanten!$B$27))</f>
        <v/>
      </c>
      <c r="F19" s="19"/>
      <c r="G19" s="19"/>
      <c r="H19" s="27"/>
      <c r="I19" s="12"/>
    </row>
    <row r="20" spans="1:9">
      <c r="A20" s="118"/>
      <c r="B20" s="118"/>
      <c r="C20" s="19"/>
      <c r="D20" s="24"/>
      <c r="E20" s="50" t="str" cm="1">
        <f t="array" ref="E20">IF(D20="","",_xlfn.IFS(D20=Konstanten!$B$13,Konstanten!$B$21,D20=Konstanten!$B$14,Konstanten!$B$22,D20=Konstanten!$B$15,Konstanten!$B$23,D20=Konstanten!$B$16,Konstanten!$B$24,D20=Konstanten!$B$17,Konstanten!$B$25,D20=Konstanten!$B$18,Konstanten!$B$26,D20=Konstanten!$B$19,Konstanten!$B$27))</f>
        <v/>
      </c>
      <c r="F20" s="19"/>
      <c r="G20" s="19"/>
      <c r="H20" s="27"/>
      <c r="I20" s="12"/>
    </row>
    <row r="21" spans="1:9">
      <c r="A21" s="118"/>
      <c r="B21" s="118"/>
      <c r="C21" s="19"/>
      <c r="D21" s="24"/>
      <c r="E21" s="50" t="str" cm="1">
        <f t="array" ref="E21">IF(D21="","",_xlfn.IFS(D21=Konstanten!$B$13,Konstanten!$B$21,D21=Konstanten!$B$14,Konstanten!$B$22,D21=Konstanten!$B$15,Konstanten!$B$23,D21=Konstanten!$B$16,Konstanten!$B$24,D21=Konstanten!$B$17,Konstanten!$B$25,D21=Konstanten!$B$18,Konstanten!$B$26,D21=Konstanten!$B$19,Konstanten!$B$27))</f>
        <v/>
      </c>
      <c r="F21" s="19"/>
      <c r="G21" s="19"/>
      <c r="H21" s="27"/>
      <c r="I21" s="12"/>
    </row>
    <row r="22" spans="1:9">
      <c r="A22" s="118"/>
      <c r="B22" s="118"/>
      <c r="C22" s="19"/>
      <c r="D22" s="24"/>
      <c r="E22" s="50" t="str" cm="1">
        <f t="array" ref="E22">IF(D22="","",_xlfn.IFS(D22=Konstanten!$B$13,Konstanten!$B$21,D22=Konstanten!$B$14,Konstanten!$B$22,D22=Konstanten!$B$15,Konstanten!$B$23,D22=Konstanten!$B$16,Konstanten!$B$24,D22=Konstanten!$B$17,Konstanten!$B$25,D22=Konstanten!$B$18,Konstanten!$B$26,D22=Konstanten!$B$19,Konstanten!$B$27))</f>
        <v/>
      </c>
      <c r="F22" s="19"/>
      <c r="G22" s="19"/>
      <c r="H22" s="27"/>
      <c r="I22" s="12"/>
    </row>
    <row r="23" spans="1:9">
      <c r="A23" s="118"/>
      <c r="B23" s="118"/>
      <c r="C23" s="19"/>
      <c r="D23" s="24"/>
      <c r="E23" s="50" t="str" cm="1">
        <f t="array" ref="E23">IF(D23="","",_xlfn.IFS(D23=Konstanten!$B$13,Konstanten!$B$21,D23=Konstanten!$B$14,Konstanten!$B$22,D23=Konstanten!$B$15,Konstanten!$B$23,D23=Konstanten!$B$16,Konstanten!$B$24,D23=Konstanten!$B$17,Konstanten!$B$25,D23=Konstanten!$B$18,Konstanten!$B$26,D23=Konstanten!$B$19,Konstanten!$B$27))</f>
        <v/>
      </c>
      <c r="F23" s="19"/>
      <c r="G23" s="19"/>
      <c r="H23" s="27"/>
      <c r="I23" s="12"/>
    </row>
    <row r="24" spans="1:9">
      <c r="A24" s="118"/>
      <c r="B24" s="118"/>
      <c r="C24" s="19"/>
      <c r="D24" s="24"/>
      <c r="E24" s="50" t="str" cm="1">
        <f t="array" ref="E24">IF(D24="","",_xlfn.IFS(D24=Konstanten!$B$13,Konstanten!$B$21,D24=Konstanten!$B$14,Konstanten!$B$22,D24=Konstanten!$B$15,Konstanten!$B$23,D24=Konstanten!$B$16,Konstanten!$B$24,D24=Konstanten!$B$17,Konstanten!$B$25,D24=Konstanten!$B$18,Konstanten!$B$26,D24=Konstanten!$B$19,Konstanten!$B$27))</f>
        <v/>
      </c>
      <c r="F24" s="19"/>
      <c r="G24" s="19"/>
      <c r="H24" s="27"/>
      <c r="I24" s="12"/>
    </row>
    <row r="25" spans="1:9">
      <c r="A25" s="118"/>
      <c r="B25" s="118"/>
      <c r="C25" s="19"/>
      <c r="D25" s="24"/>
      <c r="E25" s="50" t="str" cm="1">
        <f t="array" ref="E25">IF(D25="","",_xlfn.IFS(D25=Konstanten!$B$13,Konstanten!$B$21,D25=Konstanten!$B$14,Konstanten!$B$22,D25=Konstanten!$B$15,Konstanten!$B$23,D25=Konstanten!$B$16,Konstanten!$B$24,D25=Konstanten!$B$17,Konstanten!$B$25,D25=Konstanten!$B$18,Konstanten!$B$26,D25=Konstanten!$B$19,Konstanten!$B$27))</f>
        <v/>
      </c>
      <c r="F25" s="19"/>
      <c r="G25" s="19"/>
      <c r="H25" s="27"/>
      <c r="I25" s="12"/>
    </row>
    <row r="26" spans="1:9">
      <c r="A26" s="118"/>
      <c r="B26" s="118"/>
      <c r="C26" s="19"/>
      <c r="D26" s="24"/>
      <c r="E26" s="50" t="str" cm="1">
        <f t="array" ref="E26">IF(D26="","",_xlfn.IFS(D26=Konstanten!$B$13,Konstanten!$B$21,D26=Konstanten!$B$14,Konstanten!$B$22,D26=Konstanten!$B$15,Konstanten!$B$23,D26=Konstanten!$B$16,Konstanten!$B$24,D26=Konstanten!$B$17,Konstanten!$B$25,D26=Konstanten!$B$18,Konstanten!$B$26,D26=Konstanten!$B$19,Konstanten!$B$27))</f>
        <v/>
      </c>
      <c r="F26" s="19"/>
      <c r="G26" s="19"/>
      <c r="H26" s="27"/>
      <c r="I26" s="12"/>
    </row>
    <row r="27" spans="1:9">
      <c r="A27" s="118"/>
      <c r="B27" s="118"/>
      <c r="C27" s="19"/>
      <c r="D27" s="24"/>
      <c r="E27" s="50" t="str" cm="1">
        <f t="array" ref="E27">IF(D27="","",_xlfn.IFS(D27=Konstanten!$B$13,Konstanten!$B$21,D27=Konstanten!$B$14,Konstanten!$B$22,D27=Konstanten!$B$15,Konstanten!$B$23,D27=Konstanten!$B$16,Konstanten!$B$24,D27=Konstanten!$B$17,Konstanten!$B$25,D27=Konstanten!$B$18,Konstanten!$B$26,D27=Konstanten!$B$19,Konstanten!$B$27))</f>
        <v/>
      </c>
      <c r="F27" s="19"/>
      <c r="G27" s="19"/>
      <c r="H27" s="27"/>
      <c r="I27" s="12"/>
    </row>
    <row r="28" spans="1:9">
      <c r="A28" s="118"/>
      <c r="B28" s="118"/>
      <c r="C28" s="19"/>
      <c r="D28" s="24"/>
      <c r="E28" s="50" t="str" cm="1">
        <f t="array" ref="E28">IF(D28="","",_xlfn.IFS(D28=Konstanten!$B$13,Konstanten!$B$21,D28=Konstanten!$B$14,Konstanten!$B$22,D28=Konstanten!$B$15,Konstanten!$B$23,D28=Konstanten!$B$16,Konstanten!$B$24,D28=Konstanten!$B$17,Konstanten!$B$25,D28=Konstanten!$B$18,Konstanten!$B$26,D28=Konstanten!$B$19,Konstanten!$B$27))</f>
        <v/>
      </c>
      <c r="F28" s="19"/>
      <c r="G28" s="19"/>
      <c r="H28" s="27"/>
      <c r="I28" s="12"/>
    </row>
    <row r="29" spans="1:9">
      <c r="A29" s="118"/>
      <c r="B29" s="118"/>
      <c r="C29" s="19"/>
      <c r="D29" s="24"/>
      <c r="E29" s="50" t="str" cm="1">
        <f t="array" ref="E29">IF(D29="","",_xlfn.IFS(D29=Konstanten!$B$13,Konstanten!$B$21,D29=Konstanten!$B$14,Konstanten!$B$22,D29=Konstanten!$B$15,Konstanten!$B$23,D29=Konstanten!$B$16,Konstanten!$B$24,D29=Konstanten!$B$17,Konstanten!$B$25,D29=Konstanten!$B$18,Konstanten!$B$26,D29=Konstanten!$B$19,Konstanten!$B$27))</f>
        <v/>
      </c>
      <c r="F29" s="19"/>
      <c r="G29" s="19"/>
      <c r="H29" s="27"/>
      <c r="I29" s="12"/>
    </row>
    <row r="30" spans="1:9">
      <c r="A30" s="122"/>
      <c r="B30" s="122"/>
      <c r="C30" s="20"/>
      <c r="D30" s="25"/>
      <c r="E30" s="51" t="str" cm="1">
        <f t="array" ref="E30">IF(D30="","",_xlfn.IFS(D30=Konstanten!$B$13,Konstanten!$B$21,D30=Konstanten!$B$14,Konstanten!$B$22,D30=Konstanten!$B$15,Konstanten!$B$23,D30=Konstanten!$B$16,Konstanten!$B$24,D30=Konstanten!$B$17,Konstanten!$B$25,D30=Konstanten!$B$18,Konstanten!$B$26,D30=Konstanten!$B$19,Konstanten!$B$27))</f>
        <v/>
      </c>
      <c r="F30" s="20"/>
      <c r="G30" s="20"/>
      <c r="H30" s="28"/>
      <c r="I30" s="14"/>
    </row>
    <row r="32" spans="1:9">
      <c r="A32" s="65" t="str">
        <f>VLOOKUP("A32",Textfelder,2,FALSE)</f>
        <v>Mengengerüst Beton</v>
      </c>
      <c r="B32" s="65"/>
      <c r="C32" s="65"/>
      <c r="D32" s="65"/>
      <c r="E32" s="65"/>
      <c r="F32" s="65"/>
      <c r="G32" s="66" t="str">
        <f>VLOOKUP("G32",Textfelder,2,FALSE)</f>
        <v>Übertrag</v>
      </c>
      <c r="H32" s="67" t="str">
        <f>H10</f>
        <v>Menge [m3]</v>
      </c>
      <c r="I32" s="65"/>
    </row>
    <row r="33" spans="1:9">
      <c r="A33" s="68" t="str">
        <f>VLOOKUP("A33",Textfelder,2,FALSE)</f>
        <v>Summe Konstruktionsbeton (RC-Beton nicht anwendbar)</v>
      </c>
      <c r="B33" s="68"/>
      <c r="C33" s="68"/>
      <c r="D33" s="68"/>
      <c r="E33" s="69"/>
      <c r="F33" s="69"/>
      <c r="G33" s="29"/>
      <c r="H33" s="36" cm="1">
        <f t="array" ref="H33">ROUND(SUM(IF(($C$11:$C$30=Konstanten!$B$11),IF(($D$11:$D$30=Konstanten!$B$13)+($D$11:$D$30=Konstanten!$B$14)+($D$11:$D$30=Konstanten!$B$15)+($D$11:$D$30=Konstanten!$B$16)+($D$11:$D$30=Konstanten!$B$17),$H$11:$H$30,))),0)</f>
        <v>0</v>
      </c>
      <c r="I33" s="68"/>
    </row>
    <row r="34" spans="1:9">
      <c r="A34" s="70" t="str">
        <f>VLOOKUP("A34",Textfelder,2,FALSE)</f>
        <v>Summe Konstruktionsbeton (RC-Beton anwendbar)</v>
      </c>
      <c r="B34" s="70"/>
      <c r="C34" s="70"/>
      <c r="D34" s="70"/>
      <c r="E34" s="71"/>
      <c r="F34" s="71"/>
      <c r="G34" s="30"/>
      <c r="H34" s="37" cm="1">
        <f t="array" ref="H34">ROUND(SUM(IF(($C$11:$C$30=Konstanten!$B$10),IF(($D$11:$D$30=Konstanten!$B$13)+($D$11:$D$30=Konstanten!$B$14)+($D$11:$D$30=Konstanten!$B$15)+($D$11:$D$30=Konstanten!$B$16)+($D$11:$D$30=Konstanten!$B$17),$H$11:$H$30,))),0)</f>
        <v>0</v>
      </c>
      <c r="I34" s="70"/>
    </row>
    <row r="35" spans="1:9">
      <c r="A35" s="72" t="str">
        <f>VLOOKUP("A35",Textfelder,2,FALSE)</f>
        <v>davon RC-C25</v>
      </c>
      <c r="B35" s="72"/>
      <c r="C35" s="72"/>
      <c r="D35" s="72"/>
      <c r="E35" s="73"/>
      <c r="F35" s="73"/>
      <c r="G35" s="31"/>
      <c r="H35" s="38">
        <f>ROUND(SUMIFS($H$11:$H$30,$C$11:$C$30,Konstanten!$B$10,$D$11:$D$30,Konstanten!$B$14),0)</f>
        <v>0</v>
      </c>
      <c r="I35" s="72"/>
    </row>
    <row r="36" spans="1:9">
      <c r="A36" s="72" t="str">
        <f>VLOOKUP("A36",Textfelder,2,FALSE)</f>
        <v>davon RC-C50</v>
      </c>
      <c r="B36" s="72"/>
      <c r="C36" s="72"/>
      <c r="D36" s="72"/>
      <c r="E36" s="73"/>
      <c r="F36" s="73"/>
      <c r="G36" s="31"/>
      <c r="H36" s="38">
        <f>ROUND(SUMIFS($H$11:$H$30,$C$11:$C$30,Konstanten!$B$10,$D$11:$D$30,Konstanten!$B$15),0)</f>
        <v>0</v>
      </c>
      <c r="I36" s="72"/>
    </row>
    <row r="37" spans="1:9">
      <c r="A37" s="74" t="str">
        <f>VLOOKUP("A37",Textfelder,2,FALSE)</f>
        <v>davon RC-M10</v>
      </c>
      <c r="B37" s="74"/>
      <c r="C37" s="74"/>
      <c r="D37" s="74"/>
      <c r="E37" s="75"/>
      <c r="F37" s="75"/>
      <c r="G37" s="32"/>
      <c r="H37" s="39">
        <f>ROUND(SUMIFS($H$11:$H$30,$C$11:$C$30,Konstanten!$B$10,$D$11:$D$30,Konstanten!$B$16),0)</f>
        <v>0</v>
      </c>
      <c r="I37" s="74"/>
    </row>
    <row r="38" spans="1:9">
      <c r="A38" s="76" t="str">
        <f>VLOOKUP("A38",Textfelder,2,FALSE)</f>
        <v>davon RC-M40</v>
      </c>
      <c r="B38" s="76"/>
      <c r="C38" s="76"/>
      <c r="D38" s="76"/>
      <c r="E38" s="77"/>
      <c r="F38" s="77"/>
      <c r="G38" s="33"/>
      <c r="H38" s="40">
        <f>ROUND(SUMIFS($H$11:$H$30,$C$11:$C$30,Konstanten!$B$10,$D$11:$D$30,Konstanten!$B$17),0)</f>
        <v>0</v>
      </c>
      <c r="I38" s="76"/>
    </row>
    <row r="39" spans="1:9">
      <c r="A39" s="68" t="str">
        <f>VLOOKUP("A39",Textfelder,2,FALSE)</f>
        <v>Summe Füll-, Hüll- und Unterlagsbeton (RC-Beton nicht anwendbar)</v>
      </c>
      <c r="B39" s="68"/>
      <c r="C39" s="68"/>
      <c r="D39" s="68"/>
      <c r="E39" s="69"/>
      <c r="F39" s="69"/>
      <c r="G39" s="29"/>
      <c r="H39" s="36" cm="1">
        <f t="array" ref="H39">ROUND(SUM(IF(($C$11:$C$30=Konstanten!$B$11),IF(($D$11:$D$30=Konstanten!$B$18)+($D$11:$D$30=Konstanten!$B$19),$H$11:$H$30,))),0)</f>
        <v>0</v>
      </c>
      <c r="I39" s="68"/>
    </row>
    <row r="40" spans="1:9">
      <c r="A40" s="78" t="str">
        <f>VLOOKUP("A40",Textfelder,2,FALSE)</f>
        <v>Summe Füll-, Hüll- und Unterlagsbeton (RC-Beton anwendbar)</v>
      </c>
      <c r="B40" s="78"/>
      <c r="C40" s="78"/>
      <c r="D40" s="78"/>
      <c r="E40" s="79"/>
      <c r="F40" s="79"/>
      <c r="G40" s="34"/>
      <c r="H40" s="41" cm="1">
        <f t="array" ref="H40">ROUND(SUM(IF(($C$11:$C$30=Konstanten!$B$10),IF(($D$11:$D$30=Konstanten!$B$18)+($D$11:$D$30=Konstanten!$B$19),$H$11:$H$30,))),0)</f>
        <v>0</v>
      </c>
      <c r="I40" s="78"/>
    </row>
    <row r="41" spans="1:9">
      <c r="A41" s="80" t="str">
        <f>VLOOKUP("A41",Textfelder,2,FALSE)</f>
        <v>davon Füll-, Hüll- und Unterlagsbeton (RC-Beton)</v>
      </c>
      <c r="B41" s="80"/>
      <c r="C41" s="80"/>
      <c r="D41" s="80"/>
      <c r="E41" s="81"/>
      <c r="F41" s="81"/>
      <c r="G41" s="35"/>
      <c r="H41" s="42">
        <f>ROUND(SUMIFS($H$11:$H$30,$C$11:$C$30,Konstanten!$B$10,$D$11:$D$30,Konstanten!$B$19),0)</f>
        <v>0</v>
      </c>
      <c r="I41" s="80"/>
    </row>
    <row r="42" spans="1:9">
      <c r="A42" s="78" t="str">
        <f>VLOOKUP("A42",Textfelder,2,FALSE)</f>
        <v>Beton mit den Zementarten CEM II/A, II/B-LL, CEM II/B-M, CEM II/C-M, III/A, III/B, ZN/D bzw. eco1/2 zertifiziert o. glw.</v>
      </c>
      <c r="B42" s="78"/>
      <c r="C42" s="78"/>
      <c r="D42" s="78"/>
      <c r="E42" s="79"/>
      <c r="F42" s="79"/>
      <c r="G42" s="34"/>
      <c r="H42" s="37" cm="1">
        <f t="array" ref="H42">ROUND(SUM(IF(($G$11:$G$30=Konstanten!$B$32)+($G$11:$G$30=Konstanten!$B$33)+($G$11:$G$30=Konstanten!$B$34)+($G$11:$G$30=Konstanten!$B$35)+($G$11:$G$30=Konstanten!$B$36)+($G$11:$G$30=Konstanten!$B$37)+($G$11:$G$30=Konstanten!$B$38)+($G$11:$G$30=Konstanten!$B$39)+($G$11:$G$30=Konstanten!$B$40),H11:H30,)),0)</f>
        <v>0</v>
      </c>
      <c r="I42" s="78"/>
    </row>
    <row r="43" spans="1:9">
      <c r="A43" s="74" t="str">
        <f>VLOOKUP("A43",Textfelder,2,FALSE)</f>
        <v>davon Beanspruchung normal</v>
      </c>
      <c r="B43" s="74"/>
      <c r="C43" s="74"/>
      <c r="D43" s="74"/>
      <c r="E43" s="75"/>
      <c r="F43" s="75"/>
      <c r="G43" s="32"/>
      <c r="H43" s="39" cm="1">
        <f t="array" ref="H43">ROUND(SUM(IF(($F$11:$F$30=Konstanten!$B$29),IF(($G$11:$G$30=Konstanten!$B$32)+($G$11:$G$30=Konstanten!$B$33)+($G$11:$G$30=Konstanten!$B$34)+($G$11:$G$30=Konstanten!$B$35)+($G$11:$G$30=Konstanten!$B$36)+($G$11:$G$30=Konstanten!$B$37)+($G$11:$G$30=Konstanten!$B$38)+($G$11:$G$30=Konstanten!$B$39)+($G$11:$G$30=Konstanten!$B$40),H11:H30,""))),0)</f>
        <v>0</v>
      </c>
      <c r="I43" s="74"/>
    </row>
    <row r="44" spans="1:9">
      <c r="A44" s="106" t="str">
        <f>VLOOKUP("A44",Textfelder,2,FALSE)</f>
        <v>davon Beanspruchung hoch</v>
      </c>
      <c r="B44" s="106"/>
      <c r="C44" s="106"/>
      <c r="D44" s="106"/>
      <c r="E44" s="107"/>
      <c r="F44" s="107"/>
      <c r="G44" s="35"/>
      <c r="H44" s="108" cm="1">
        <f t="array" ref="H44">ROUND(SUM(IF(($F$11:$F$30=Konstanten!$B$30),IF(($G$11:$G$30=Konstanten!$B$32)+($G$11:$G$30=Konstanten!$B$33)+($G$11:$G$30=Konstanten!$B$34)+($G$11:$G$30=Konstanten!$B$35)+($G$11:$G$30=Konstanten!$B$36)+($G$11:$G$30=Konstanten!$B$37)+($G$11:$G$30=Konstanten!$B$38)+($G$11:$G$30=Konstanten!$B$39)+($G$11:$G$30=Konstanten!$B$40),H11:H30,""))),0)</f>
        <v>0</v>
      </c>
      <c r="I44" s="106"/>
    </row>
    <row r="45" spans="1:9">
      <c r="A45" s="78" t="str">
        <f>VLOOKUP("A45",Textfelder,2,FALSE)</f>
        <v>Beton mit anderen Zementarten</v>
      </c>
      <c r="B45" s="78"/>
      <c r="C45" s="78"/>
      <c r="D45" s="78"/>
      <c r="E45" s="79"/>
      <c r="F45" s="79"/>
      <c r="G45" s="34"/>
      <c r="H45" s="37" cm="1">
        <f t="array" ref="H45">ROUND(SUM(IF(($G$11:$G$30=Konstanten!$B$41),H11:H30,)),0)</f>
        <v>0</v>
      </c>
      <c r="I45" s="78"/>
    </row>
    <row r="46" spans="1:9">
      <c r="A46" s="74" t="str">
        <f>VLOOKUP("A46",Textfelder,2,FALSE)</f>
        <v>davon Beanspruchung normal</v>
      </c>
      <c r="B46" s="74"/>
      <c r="C46" s="74"/>
      <c r="D46" s="74"/>
      <c r="E46" s="75"/>
      <c r="F46" s="75"/>
      <c r="G46" s="32"/>
      <c r="H46" s="39" cm="1">
        <f t="array" ref="H46">ROUND(SUM(IF(($F$11:$F$30=Konstanten!$B$29),IF(($G$11:$G$30=Konstanten!$B$41),H11:H30,""))),0)</f>
        <v>0</v>
      </c>
      <c r="I46" s="74"/>
    </row>
    <row r="47" spans="1:9">
      <c r="A47" s="106" t="str">
        <f>VLOOKUP("A47",Textfelder,2,FALSE)</f>
        <v>davon Beanspruchung hoch</v>
      </c>
      <c r="B47" s="106"/>
      <c r="C47" s="106"/>
      <c r="D47" s="106"/>
      <c r="E47" s="107"/>
      <c r="F47" s="107"/>
      <c r="G47" s="35"/>
      <c r="H47" s="108" cm="1">
        <f t="array" ref="H47">ROUND(SUM(IF(($F$11:$F$30=Konstanten!$B$30),IF(($G$11:$G$30=Konstanten!$B$41),H11:H30,""))),0)</f>
        <v>0</v>
      </c>
      <c r="I47" s="106"/>
    </row>
    <row r="49" spans="1:9">
      <c r="A49" s="9" t="str">
        <f>VLOOKUP("A49",Textfelder,2,FALSE)</f>
        <v>ID Vorgabe</v>
      </c>
      <c r="B49" s="9" t="str">
        <f>VLOOKUP("B49",Textfelder,2,FALSE)</f>
        <v>Titel</v>
      </c>
      <c r="C49" s="9"/>
      <c r="D49" s="9"/>
      <c r="E49" s="9"/>
      <c r="F49" s="9"/>
      <c r="G49" s="82" t="str">
        <f>H49</f>
        <v>Resultat</v>
      </c>
      <c r="H49" s="53" t="str">
        <f>VLOOKUP("G49",Textfelder,2,FALSE)</f>
        <v>Resultat</v>
      </c>
      <c r="I49" s="9" t="str">
        <f>VLOOKUP("I49",Textfelder,2,FALSE)</f>
        <v>Bewertung</v>
      </c>
    </row>
    <row r="50" spans="1:9">
      <c r="A50" s="83" t="s">
        <v>74</v>
      </c>
      <c r="B50" s="78" t="str">
        <f>VLOOKUP("B50",Textfelder,2,FALSE)</f>
        <v>Recyclingbeton: Mindestanforderung</v>
      </c>
      <c r="C50" s="78"/>
      <c r="D50" s="78"/>
      <c r="E50" s="78"/>
      <c r="F50" s="78"/>
      <c r="G50" s="43" t="str">
        <f>IF($G$34=0,"",SUM($G$35:$G$38)/$G$34)</f>
        <v/>
      </c>
      <c r="H50" s="84" t="str">
        <f>IF(($H$34+$G$34)=0,"",(SUM($H$35:$H$38)+SUM($G$35:$G$38))/($H$34+$G$34))</f>
        <v/>
      </c>
      <c r="I50" s="78" t="str">
        <f>IF(H50="","",IF(H50&gt;=0.5,Konstanten!B7,Konstanten!B8))</f>
        <v/>
      </c>
    </row>
    <row r="51" spans="1:9">
      <c r="A51" s="85" t="s">
        <v>75</v>
      </c>
      <c r="B51" s="86" t="str">
        <f>VLOOKUP("B51",Textfelder,2,FALSE)</f>
        <v>Recyclingbeton: Konstruktionsbeton mit erhöhtem Gehalt an RC-Material</v>
      </c>
      <c r="C51" s="86"/>
      <c r="D51" s="86"/>
      <c r="E51" s="86"/>
      <c r="F51" s="86"/>
      <c r="G51" s="44" t="str">
        <f>IF((SUM($G$35:$G$38)=0),"",($G$36+$G$38)/(SUM($G$35:$G$38)))</f>
        <v/>
      </c>
      <c r="H51" s="87" t="str">
        <f>IF(($H$36+$H$38)+($G$36+$G$38)=0,"",(($H$36+$H$38)+($G$36+$G$38))/(SUM($H$35:$H$38)+SUM($G$35:$G$38)))</f>
        <v/>
      </c>
      <c r="I51" s="86" t="str">
        <f>IF(H51="","",IF(H51&gt;=0.8,Konstanten!B7,Konstanten!B8))</f>
        <v/>
      </c>
    </row>
    <row r="52" spans="1:9">
      <c r="A52" s="85">
        <v>220.11</v>
      </c>
      <c r="B52" s="86" t="str">
        <f>VLOOKUP("B52",Textfelder,2,FALSE)</f>
        <v>Recyclingbeton: Füll-, Hüll- und Unterlagsbeton mit erhöhtem Gehalt an RC-Material</v>
      </c>
      <c r="C52" s="86"/>
      <c r="D52" s="86"/>
      <c r="E52" s="86"/>
      <c r="F52" s="86"/>
      <c r="G52" s="44" t="str">
        <f>IF(G$40=0,"",$G$41/$G$40)</f>
        <v/>
      </c>
      <c r="H52" s="87" t="str">
        <f>IF(($H$40+$G$40)=0,"",($H$41+$G$41)/($H$40+$G$40))</f>
        <v/>
      </c>
      <c r="I52" s="86" t="str">
        <f>IF(H52="","",IF(H52&gt;=0.8,Konstanten!B7,Konstanten!B8))</f>
        <v/>
      </c>
    </row>
    <row r="53" spans="1:9">
      <c r="A53" s="88">
        <v>210.04</v>
      </c>
      <c r="B53" s="89" t="str">
        <f>VLOOKUP("B53",Textfelder,2,FALSE)</f>
        <v>Zementarten für normal beanspruchte Betone</v>
      </c>
      <c r="C53" s="89"/>
      <c r="D53" s="89"/>
      <c r="E53" s="89"/>
      <c r="F53" s="89"/>
      <c r="G53" s="45" t="str">
        <f>IF(($G$33+$G$34+$G$39+$G$40)=0,"",$G$42/($G$33+$G$34+$G$39+$G$40))</f>
        <v/>
      </c>
      <c r="H53" s="90" t="str">
        <f>IF((($H$43+$H$46)+($G$43+$G$46))=0,"",(($H$43)+($G$43))/(($H$43+$H$46)+($G$43+$G$46)))</f>
        <v/>
      </c>
      <c r="I53" s="89" t="str">
        <f>IF(H53="","",IF(H53&gt;=0.8,Konstanten!B7,Konstanten!B8))</f>
        <v/>
      </c>
    </row>
  </sheetData>
  <sheetProtection algorithmName="SHA-512" hashValue="0Haf19mZ68EUkteFtkq88X2ozF8V50HNFusVZKQpAHCAGSb4V555JhNRzXuVA8ozqsw3Z8CS1fvlsLaJJp1djQ==" saltValue="qU8GxIN+kD6+WyWZlBb4Kw==" spinCount="100000" sheet="1" selectLockedCells="1"/>
  <mergeCells count="27">
    <mergeCell ref="A12:B12"/>
    <mergeCell ref="B8:E8"/>
    <mergeCell ref="A30:B30"/>
    <mergeCell ref="A20:B20"/>
    <mergeCell ref="A21:B21"/>
    <mergeCell ref="A22:B22"/>
    <mergeCell ref="A23:B23"/>
    <mergeCell ref="A24:B24"/>
    <mergeCell ref="A25:B25"/>
    <mergeCell ref="A26:B26"/>
    <mergeCell ref="A29:B29"/>
    <mergeCell ref="G4:I4"/>
    <mergeCell ref="G7:I7"/>
    <mergeCell ref="G8:I8"/>
    <mergeCell ref="A27:B27"/>
    <mergeCell ref="A28:B28"/>
    <mergeCell ref="A13:B13"/>
    <mergeCell ref="A14:B14"/>
    <mergeCell ref="A15:B15"/>
    <mergeCell ref="A16:B16"/>
    <mergeCell ref="A17:B17"/>
    <mergeCell ref="A18:B18"/>
    <mergeCell ref="A19:B19"/>
    <mergeCell ref="B4:E4"/>
    <mergeCell ref="B7:E7"/>
    <mergeCell ref="A10:B10"/>
    <mergeCell ref="A11:B11"/>
  </mergeCells>
  <phoneticPr fontId="0" type="noConversion"/>
  <conditionalFormatting sqref="I50:I53">
    <cfRule type="containsText" dxfId="1" priority="1" stopIfTrue="1" operator="containsText" text="Nicht erfüllt">
      <formula>NOT(ISERROR(SEARCH("Nicht erfüllt",I50)))</formula>
    </cfRule>
    <cfRule type="containsText" dxfId="0" priority="2" stopIfTrue="1" operator="containsText" text="Erfüllt">
      <formula>NOT(ISERROR(SEARCH("Erfüllt",I50)))</formula>
    </cfRule>
  </conditionalFormatting>
  <dataValidations count="7">
    <dataValidation type="list" allowBlank="1" showInputMessage="1" showErrorMessage="1" sqref="D11:D30" xr:uid="{00000000-0002-0000-0000-000000000000}">
      <formula1>Recyclingbetonklasse</formula1>
    </dataValidation>
    <dataValidation type="list" allowBlank="1" showInputMessage="1" showErrorMessage="1" sqref="G13:G30" xr:uid="{00000000-0002-0000-0000-000003000000}">
      <formula1>Zementart</formula1>
    </dataValidation>
    <dataValidation type="list" allowBlank="1" showInputMessage="1" showErrorMessage="1" sqref="G1" xr:uid="{00000000-0002-0000-0000-000005000000}">
      <formula1>Sprachen</formula1>
    </dataValidation>
    <dataValidation allowBlank="1" showInputMessage="1" showErrorMessage="1" errorTitle="Falsche Eingabe" sqref="G50:G53" xr:uid="{00000000-0002-0000-0000-000004000000}"/>
    <dataValidation type="list" allowBlank="1" showInputMessage="1" showErrorMessage="1" promptTitle="Zementarten" sqref="G11:G12" xr:uid="{A14DC129-A57E-43C0-918F-DD1324F57588}">
      <formula1>Zementart</formula1>
    </dataValidation>
    <dataValidation type="list" allowBlank="1" showInputMessage="1" showErrorMessage="1" sqref="C11:C30" xr:uid="{4C5E90BE-B401-43FF-8E1E-A6D8A2490272}">
      <formula1>Anwendbarkeit</formula1>
    </dataValidation>
    <dataValidation type="list" allowBlank="1" showInputMessage="1" showErrorMessage="1" sqref="F11:F30" xr:uid="{6A0917F2-4A60-4FBE-A613-E6334EF95CEE}">
      <formula1>Beanspruchung</formula1>
    </dataValidation>
  </dataValidations>
  <pageMargins left="0.70866141732283472" right="0.70866141732283472" top="0.74803149606299213" bottom="0.74803149606299213" header="0.31496062992125984" footer="0.31496062992125984"/>
  <pageSetup paperSize="8" scale="91" orientation="landscape" r:id="rId1"/>
  <headerFooter scaleWithDoc="0">
    <oddHeader>&amp;L&amp;9Zusatz ECO&amp;R&amp;9Nachweis RC-Beton und Zementarten</oddHeader>
    <oddFooter>&amp;L&amp;9Druck vom &amp;D&amp;C&amp;9https://www.minergie.ch/de/zertifizieren/eco/&amp;R&amp;9&amp;P/&amp;N</oddFooter>
  </headerFooter>
  <ignoredErrors>
    <ignoredError sqref="A51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6"/>
  <sheetViews>
    <sheetView workbookViewId="0">
      <selection activeCell="B44" sqref="B44"/>
    </sheetView>
  </sheetViews>
  <sheetFormatPr baseColWidth="10" defaultColWidth="11.140625" defaultRowHeight="12.75"/>
  <cols>
    <col min="1" max="1" width="20.7109375" style="105" customWidth="1"/>
    <col min="2" max="5" width="60.7109375" style="103" customWidth="1"/>
    <col min="6" max="16384" width="11.140625" style="1"/>
  </cols>
  <sheetData>
    <row r="1" spans="1:5">
      <c r="A1" s="95" t="s">
        <v>8</v>
      </c>
      <c r="B1" s="96"/>
      <c r="C1" s="96"/>
      <c r="D1" s="96"/>
      <c r="E1" s="96"/>
    </row>
    <row r="3" spans="1:5">
      <c r="A3" s="95" t="s">
        <v>41</v>
      </c>
      <c r="B3" s="97" t="s">
        <v>40</v>
      </c>
      <c r="C3" s="97" t="str">
        <f>Textfelder!C3</f>
        <v>Deutsch</v>
      </c>
      <c r="D3" s="97" t="str">
        <f>Textfelder!D3</f>
        <v>Français</v>
      </c>
      <c r="E3" s="97" t="str">
        <f>Textfelder!E3</f>
        <v>Italiano</v>
      </c>
    </row>
    <row r="5" spans="1:5">
      <c r="A5" s="98" t="s">
        <v>5</v>
      </c>
      <c r="B5" s="99" t="str">
        <f>INDEX($C5:$E5,1,MATCH(Sprachwahl,Sprachen,0))</f>
        <v>V2023-2</v>
      </c>
      <c r="C5" s="100" t="str">
        <f>VersionsBez</f>
        <v>V2023-2</v>
      </c>
      <c r="D5" s="100" t="str">
        <f>VersionsBez</f>
        <v>V2023-2</v>
      </c>
      <c r="E5" s="100" t="str">
        <f>VersionsBez</f>
        <v>V2023-2</v>
      </c>
    </row>
    <row r="6" spans="1:5">
      <c r="A6" s="101"/>
      <c r="B6" s="102"/>
    </row>
    <row r="7" spans="1:5">
      <c r="A7" s="98" t="s">
        <v>15</v>
      </c>
      <c r="B7" s="99" t="str">
        <f t="shared" ref="B7:B8" si="0">INDEX($C7:$E7,1,MATCH(Sprachwahl,Sprachen,0))</f>
        <v>Erfüllt</v>
      </c>
      <c r="C7" s="100" t="s">
        <v>42</v>
      </c>
      <c r="D7" s="100" t="s">
        <v>90</v>
      </c>
      <c r="E7" s="100" t="s">
        <v>93</v>
      </c>
    </row>
    <row r="8" spans="1:5">
      <c r="A8" s="98"/>
      <c r="B8" s="99" t="str">
        <f t="shared" si="0"/>
        <v>Nicht erfüllt</v>
      </c>
      <c r="C8" s="100" t="s">
        <v>43</v>
      </c>
      <c r="D8" s="100" t="s">
        <v>91</v>
      </c>
      <c r="E8" s="100" t="s">
        <v>92</v>
      </c>
    </row>
    <row r="9" spans="1:5">
      <c r="A9" s="101"/>
      <c r="B9" s="102"/>
    </row>
    <row r="10" spans="1:5">
      <c r="A10" s="98" t="s">
        <v>140</v>
      </c>
      <c r="B10" s="99" t="str">
        <f t="shared" ref="B10" si="1">INDEX($C10:$E10,1,MATCH(Sprachwahl,Sprachen,0))</f>
        <v>Ja</v>
      </c>
      <c r="C10" s="100" t="s">
        <v>141</v>
      </c>
      <c r="D10" s="100" t="s">
        <v>142</v>
      </c>
      <c r="E10" s="100" t="s">
        <v>143</v>
      </c>
    </row>
    <row r="11" spans="1:5">
      <c r="A11" s="98"/>
      <c r="B11" s="99" t="str">
        <f t="shared" ref="B11:B27" si="2">INDEX($C11:$E11,1,MATCH(Sprachwahl,Sprachen,0))</f>
        <v>Nein</v>
      </c>
      <c r="C11" s="100" t="s">
        <v>144</v>
      </c>
      <c r="D11" s="100" t="s">
        <v>145</v>
      </c>
      <c r="E11" s="100" t="s">
        <v>146</v>
      </c>
    </row>
    <row r="12" spans="1:5">
      <c r="A12" s="101"/>
    </row>
    <row r="13" spans="1:5">
      <c r="A13" s="98" t="s">
        <v>77</v>
      </c>
      <c r="B13" s="104" t="str">
        <f t="shared" si="2"/>
        <v>Primärbeton</v>
      </c>
      <c r="C13" s="100" t="s">
        <v>76</v>
      </c>
      <c r="D13" s="100" t="s">
        <v>82</v>
      </c>
      <c r="E13" s="100" t="s">
        <v>81</v>
      </c>
    </row>
    <row r="14" spans="1:5">
      <c r="A14" s="98"/>
      <c r="B14" s="104" t="str">
        <f t="shared" si="2"/>
        <v>RC-C25</v>
      </c>
      <c r="C14" s="100" t="s">
        <v>100</v>
      </c>
      <c r="D14" s="100" t="s">
        <v>100</v>
      </c>
      <c r="E14" s="100" t="s">
        <v>100</v>
      </c>
    </row>
    <row r="15" spans="1:5">
      <c r="A15" s="98"/>
      <c r="B15" s="104" t="str">
        <f t="shared" si="2"/>
        <v>RC-C50</v>
      </c>
      <c r="C15" s="100" t="s">
        <v>103</v>
      </c>
      <c r="D15" s="100" t="s">
        <v>103</v>
      </c>
      <c r="E15" s="100" t="s">
        <v>103</v>
      </c>
    </row>
    <row r="16" spans="1:5">
      <c r="A16" s="98"/>
      <c r="B16" s="104" t="str">
        <f t="shared" si="2"/>
        <v>RC-M10</v>
      </c>
      <c r="C16" s="100" t="s">
        <v>101</v>
      </c>
      <c r="D16" s="100" t="s">
        <v>101</v>
      </c>
      <c r="E16" s="100" t="s">
        <v>101</v>
      </c>
    </row>
    <row r="17" spans="1:5">
      <c r="A17" s="98"/>
      <c r="B17" s="104" t="str">
        <f t="shared" si="2"/>
        <v>RC-M40</v>
      </c>
      <c r="C17" s="100" t="s">
        <v>102</v>
      </c>
      <c r="D17" s="100" t="s">
        <v>102</v>
      </c>
      <c r="E17" s="100" t="s">
        <v>102</v>
      </c>
    </row>
    <row r="18" spans="1:5">
      <c r="A18" s="98"/>
      <c r="B18" s="104" t="str">
        <f t="shared" si="2"/>
        <v>Füll-, Hüll- und Unterlagsbeton (Primärbeton)</v>
      </c>
      <c r="C18" s="100" t="s">
        <v>147</v>
      </c>
      <c r="D18" s="100" t="s">
        <v>150</v>
      </c>
      <c r="E18" s="100" t="s">
        <v>149</v>
      </c>
    </row>
    <row r="19" spans="1:5">
      <c r="A19" s="98"/>
      <c r="B19" s="104" t="str">
        <f t="shared" si="2"/>
        <v>Füll-, Hüll- und Unterlagsbeton (RC-Beton)</v>
      </c>
      <c r="C19" s="100" t="s">
        <v>148</v>
      </c>
      <c r="D19" s="100" t="s">
        <v>132</v>
      </c>
      <c r="E19" s="100" t="s">
        <v>133</v>
      </c>
    </row>
    <row r="20" spans="1:5">
      <c r="A20" s="101"/>
    </row>
    <row r="21" spans="1:5">
      <c r="A21" s="98" t="s">
        <v>104</v>
      </c>
      <c r="B21" s="104" t="str">
        <f t="shared" si="2"/>
        <v>nicht anrechenbar</v>
      </c>
      <c r="C21" s="100" t="s">
        <v>105</v>
      </c>
      <c r="D21" s="100" t="s">
        <v>206</v>
      </c>
      <c r="E21" s="100" t="s">
        <v>207</v>
      </c>
    </row>
    <row r="22" spans="1:5">
      <c r="A22" s="98"/>
      <c r="B22" s="104" t="str">
        <f t="shared" si="2"/>
        <v>Betongranulat C mind. 25%</v>
      </c>
      <c r="C22" s="100" t="s">
        <v>208</v>
      </c>
      <c r="D22" s="100" t="s">
        <v>211</v>
      </c>
      <c r="E22" s="100" t="s">
        <v>209</v>
      </c>
    </row>
    <row r="23" spans="1:5">
      <c r="A23" s="98"/>
      <c r="B23" s="104" t="str">
        <f t="shared" si="2"/>
        <v>Betongranulat C mind. 50%</v>
      </c>
      <c r="C23" s="100" t="s">
        <v>106</v>
      </c>
      <c r="D23" s="100" t="s">
        <v>212</v>
      </c>
      <c r="E23" s="100" t="s">
        <v>210</v>
      </c>
    </row>
    <row r="24" spans="1:5">
      <c r="A24" s="98"/>
      <c r="B24" s="104" t="str">
        <f t="shared" si="2"/>
        <v>Mischgranulat M mind. 10%</v>
      </c>
      <c r="C24" s="100" t="s">
        <v>107</v>
      </c>
      <c r="D24" s="100" t="s">
        <v>213</v>
      </c>
      <c r="E24" s="100" t="s">
        <v>215</v>
      </c>
    </row>
    <row r="25" spans="1:5">
      <c r="A25" s="98"/>
      <c r="B25" s="104" t="str">
        <f t="shared" si="2"/>
        <v>Mischgranulat M mind. 40%</v>
      </c>
      <c r="C25" s="100" t="s">
        <v>108</v>
      </c>
      <c r="D25" s="100" t="s">
        <v>214</v>
      </c>
      <c r="E25" s="100" t="s">
        <v>216</v>
      </c>
    </row>
    <row r="26" spans="1:5">
      <c r="A26" s="98"/>
      <c r="B26" s="104" t="str">
        <f t="shared" si="2"/>
        <v>nicht anrechenbar</v>
      </c>
      <c r="C26" s="100" t="s">
        <v>105</v>
      </c>
      <c r="D26" s="100" t="s">
        <v>206</v>
      </c>
      <c r="E26" s="100" t="s">
        <v>207</v>
      </c>
    </row>
    <row r="27" spans="1:5">
      <c r="A27" s="98"/>
      <c r="B27" s="104" t="str">
        <f t="shared" si="2"/>
        <v>Beton- oder Mischgranulat C/M mind. 80%</v>
      </c>
      <c r="C27" s="100" t="s">
        <v>205</v>
      </c>
      <c r="D27" s="100" t="s">
        <v>218</v>
      </c>
      <c r="E27" s="100" t="s">
        <v>217</v>
      </c>
    </row>
    <row r="28" spans="1:5">
      <c r="A28" s="101"/>
    </row>
    <row r="29" spans="1:5">
      <c r="A29" s="98" t="s">
        <v>173</v>
      </c>
      <c r="B29" s="104" t="str">
        <f t="shared" ref="B29:B30" si="3">INDEX($C29:$E29,1,MATCH(Sprachwahl,Sprachen,0))</f>
        <v>normal</v>
      </c>
      <c r="C29" s="100" t="s">
        <v>174</v>
      </c>
      <c r="D29" s="100" t="s">
        <v>197</v>
      </c>
      <c r="E29" s="100" t="s">
        <v>197</v>
      </c>
    </row>
    <row r="30" spans="1:5">
      <c r="A30" s="98"/>
      <c r="B30" s="104" t="str">
        <f t="shared" si="3"/>
        <v>hoch</v>
      </c>
      <c r="C30" s="100" t="s">
        <v>175</v>
      </c>
      <c r="D30" s="100" t="s">
        <v>198</v>
      </c>
      <c r="E30" s="100" t="s">
        <v>199</v>
      </c>
    </row>
    <row r="31" spans="1:5">
      <c r="A31" s="101"/>
    </row>
    <row r="32" spans="1:5">
      <c r="A32" s="98" t="s">
        <v>9</v>
      </c>
      <c r="B32" s="99" t="str">
        <f t="shared" ref="B32:B41" si="4">INDEX($C32:$E32,1,MATCH(Sprachwahl,Sprachen,0))</f>
        <v>CEM II/A</v>
      </c>
      <c r="C32" s="100" t="s">
        <v>10</v>
      </c>
      <c r="D32" s="100" t="s">
        <v>10</v>
      </c>
      <c r="E32" s="100" t="s">
        <v>10</v>
      </c>
    </row>
    <row r="33" spans="1:5">
      <c r="A33" s="98"/>
      <c r="B33" s="99" t="str">
        <f t="shared" si="4"/>
        <v>CEM II/B-LL</v>
      </c>
      <c r="C33" s="100" t="s">
        <v>65</v>
      </c>
      <c r="D33" s="100" t="s">
        <v>65</v>
      </c>
      <c r="E33" s="100" t="s">
        <v>65</v>
      </c>
    </row>
    <row r="34" spans="1:5">
      <c r="A34" s="98"/>
      <c r="B34" s="99" t="str">
        <f t="shared" si="4"/>
        <v>CEM II/B-M</v>
      </c>
      <c r="C34" s="100" t="s">
        <v>229</v>
      </c>
      <c r="D34" s="100" t="s">
        <v>229</v>
      </c>
      <c r="E34" s="100" t="s">
        <v>229</v>
      </c>
    </row>
    <row r="35" spans="1:5">
      <c r="A35" s="98"/>
      <c r="B35" s="99" t="str">
        <f t="shared" si="4"/>
        <v>CEM II/C-M</v>
      </c>
      <c r="C35" s="100" t="s">
        <v>230</v>
      </c>
      <c r="D35" s="100" t="s">
        <v>230</v>
      </c>
      <c r="E35" s="100" t="s">
        <v>230</v>
      </c>
    </row>
    <row r="36" spans="1:5">
      <c r="A36" s="98"/>
      <c r="B36" s="99" t="str">
        <f t="shared" si="4"/>
        <v>CEM III/A</v>
      </c>
      <c r="C36" s="100" t="s">
        <v>11</v>
      </c>
      <c r="D36" s="100" t="s">
        <v>11</v>
      </c>
      <c r="E36" s="100" t="s">
        <v>11</v>
      </c>
    </row>
    <row r="37" spans="1:5">
      <c r="A37" s="98"/>
      <c r="B37" s="99" t="str">
        <f t="shared" si="4"/>
        <v>CEM III/B</v>
      </c>
      <c r="C37" s="100" t="s">
        <v>12</v>
      </c>
      <c r="D37" s="100" t="s">
        <v>12</v>
      </c>
      <c r="E37" s="100" t="s">
        <v>12</v>
      </c>
    </row>
    <row r="38" spans="1:5">
      <c r="A38" s="98"/>
      <c r="B38" s="99" t="str">
        <f t="shared" si="4"/>
        <v>CEM ZN/D</v>
      </c>
      <c r="C38" s="100" t="s">
        <v>80</v>
      </c>
      <c r="D38" s="100" t="s">
        <v>80</v>
      </c>
      <c r="E38" s="100" t="s">
        <v>80</v>
      </c>
    </row>
    <row r="39" spans="1:5">
      <c r="A39" s="98"/>
      <c r="B39" s="99" t="str">
        <f t="shared" si="4"/>
        <v>eco1 zert. o. glw.</v>
      </c>
      <c r="C39" s="100" t="s">
        <v>232</v>
      </c>
      <c r="D39" s="100" t="s">
        <v>234</v>
      </c>
      <c r="E39" s="100" t="s">
        <v>236</v>
      </c>
    </row>
    <row r="40" spans="1:5">
      <c r="A40" s="98"/>
      <c r="B40" s="104" t="str">
        <f t="shared" si="4"/>
        <v>eco2 zert. o. glw.</v>
      </c>
      <c r="C40" s="100" t="s">
        <v>233</v>
      </c>
      <c r="D40" s="100" t="s">
        <v>235</v>
      </c>
      <c r="E40" s="100" t="s">
        <v>237</v>
      </c>
    </row>
    <row r="41" spans="1:5">
      <c r="A41" s="98"/>
      <c r="B41" s="104" t="str">
        <f t="shared" si="4"/>
        <v>Andere</v>
      </c>
      <c r="C41" s="100" t="s">
        <v>252</v>
      </c>
      <c r="D41" s="100" t="s">
        <v>250</v>
      </c>
      <c r="E41" s="100" t="s">
        <v>251</v>
      </c>
    </row>
    <row r="42" spans="1:5">
      <c r="A42" s="101"/>
    </row>
    <row r="43" spans="1:5">
      <c r="A43" s="101"/>
    </row>
    <row r="44" spans="1:5">
      <c r="A44" s="101"/>
    </row>
    <row r="45" spans="1:5">
      <c r="A45" s="101"/>
      <c r="D45" s="103" t="s">
        <v>109</v>
      </c>
    </row>
    <row r="46" spans="1:5">
      <c r="A46" s="101"/>
    </row>
    <row r="47" spans="1:5">
      <c r="A47" s="101"/>
    </row>
    <row r="48" spans="1:5">
      <c r="A48" s="101"/>
    </row>
    <row r="49" spans="1:1">
      <c r="A49" s="101"/>
    </row>
    <row r="50" spans="1:1">
      <c r="A50" s="101"/>
    </row>
    <row r="51" spans="1:1">
      <c r="A51" s="101"/>
    </row>
    <row r="52" spans="1:1">
      <c r="A52" s="101"/>
    </row>
    <row r="53" spans="1:1">
      <c r="A53" s="101"/>
    </row>
    <row r="54" spans="1:1">
      <c r="A54" s="101"/>
    </row>
    <row r="55" spans="1:1">
      <c r="A55" s="101"/>
    </row>
    <row r="56" spans="1:1">
      <c r="A56" s="101"/>
    </row>
    <row r="57" spans="1:1">
      <c r="A57" s="101"/>
    </row>
    <row r="58" spans="1:1">
      <c r="A58" s="101"/>
    </row>
    <row r="59" spans="1:1">
      <c r="A59" s="101"/>
    </row>
    <row r="60" spans="1:1">
      <c r="A60" s="101"/>
    </row>
    <row r="61" spans="1:1">
      <c r="A61" s="101"/>
    </row>
    <row r="62" spans="1:1">
      <c r="A62" s="101"/>
    </row>
    <row r="63" spans="1:1">
      <c r="A63" s="101"/>
    </row>
    <row r="64" spans="1:1">
      <c r="A64" s="101"/>
    </row>
    <row r="65" spans="1:1">
      <c r="A65" s="101"/>
    </row>
    <row r="66" spans="1:1">
      <c r="A66" s="101"/>
    </row>
  </sheetData>
  <sheetProtection algorithmName="SHA-512" hashValue="3GL2DrUcfc8v5onXMTSzeov26kczkNp0k2xkRGKF/uunCNYbK7qn0VaC9DpbRJirk5arP8OZUp6LBsWvAzh+4A==" saltValue="KTRIHjI9J3N9NoBhisVY/g==" spinCount="100000" sheet="1" selectLockedCells="1" selectUnlockedCells="1"/>
  <pageMargins left="0.7" right="0.7" top="0.78740157499999996" bottom="0.78740157499999996" header="0.3" footer="0.3"/>
  <pageSetup paperSize="9" orientation="portrait" r:id="rId1"/>
  <ignoredErrors>
    <ignoredError sqref="C5:E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45"/>
  <sheetViews>
    <sheetView zoomScaleNormal="100" workbookViewId="0">
      <selection activeCell="A42" sqref="A42"/>
    </sheetView>
  </sheetViews>
  <sheetFormatPr baseColWidth="10" defaultColWidth="11.42578125" defaultRowHeight="12.75"/>
  <cols>
    <col min="1" max="1" width="5.7109375" style="48" customWidth="1"/>
    <col min="2" max="5" width="100.7109375" style="1" customWidth="1"/>
    <col min="6" max="16384" width="11.42578125" style="1"/>
  </cols>
  <sheetData>
    <row r="1" spans="1:5">
      <c r="A1" s="92" t="s">
        <v>17</v>
      </c>
      <c r="B1" s="10"/>
      <c r="C1" s="10"/>
      <c r="D1" s="10"/>
      <c r="E1" s="10"/>
    </row>
    <row r="3" spans="1:5">
      <c r="A3" s="53" t="s">
        <v>187</v>
      </c>
      <c r="B3" s="9" t="s">
        <v>19</v>
      </c>
      <c r="C3" s="9" t="s">
        <v>20</v>
      </c>
      <c r="D3" s="9" t="s">
        <v>21</v>
      </c>
      <c r="E3" s="9" t="s">
        <v>22</v>
      </c>
    </row>
    <row r="4" spans="1:5">
      <c r="A4" s="109" t="s">
        <v>18</v>
      </c>
      <c r="B4" s="11" t="str">
        <f>INDEX($C4:$E4,1,MATCH(Sprachwahl,Sprachen,0))</f>
        <v>Zusatz ECO – Nachweis Recyclingbeton und Zementarten</v>
      </c>
      <c r="C4" s="93" t="s">
        <v>228</v>
      </c>
      <c r="D4" s="93" t="s">
        <v>227</v>
      </c>
      <c r="E4" s="93" t="s">
        <v>226</v>
      </c>
    </row>
    <row r="5" spans="1:5">
      <c r="A5" s="109" t="s">
        <v>23</v>
      </c>
      <c r="B5" s="11" t="str">
        <f t="shared" ref="B5:B45" si="0">INDEX($C5:$E5,1,MATCH(Sprachwahl,Sprachen,0))</f>
        <v>Projektangaben</v>
      </c>
      <c r="C5" s="93" t="s">
        <v>6</v>
      </c>
      <c r="D5" s="93" t="s">
        <v>59</v>
      </c>
      <c r="E5" s="93" t="s">
        <v>60</v>
      </c>
    </row>
    <row r="6" spans="1:5">
      <c r="A6" s="109" t="s">
        <v>24</v>
      </c>
      <c r="B6" s="11" t="str">
        <f t="shared" si="0"/>
        <v>Bezeichnung:</v>
      </c>
      <c r="C6" s="93" t="s">
        <v>7</v>
      </c>
      <c r="D6" s="93" t="s">
        <v>96</v>
      </c>
      <c r="E6" s="93" t="s">
        <v>204</v>
      </c>
    </row>
    <row r="7" spans="1:5">
      <c r="A7" s="109" t="s">
        <v>25</v>
      </c>
      <c r="B7" s="11" t="str">
        <f t="shared" si="0"/>
        <v>PLZ, Ort:</v>
      </c>
      <c r="C7" s="93" t="s">
        <v>16</v>
      </c>
      <c r="D7" s="93" t="s">
        <v>97</v>
      </c>
      <c r="E7" s="93" t="s">
        <v>63</v>
      </c>
    </row>
    <row r="8" spans="1:5">
      <c r="A8" s="109" t="s">
        <v>26</v>
      </c>
      <c r="B8" s="11" t="str">
        <f t="shared" si="0"/>
        <v>Nachweis ausgefüllt durch:</v>
      </c>
      <c r="C8" s="93" t="s">
        <v>201</v>
      </c>
      <c r="D8" s="93" t="s">
        <v>202</v>
      </c>
      <c r="E8" s="93" t="s">
        <v>203</v>
      </c>
    </row>
    <row r="9" spans="1:5">
      <c r="A9" s="109" t="s">
        <v>27</v>
      </c>
      <c r="B9" s="11" t="str">
        <f t="shared" si="0"/>
        <v>Firma:</v>
      </c>
      <c r="C9" s="93" t="s">
        <v>1</v>
      </c>
      <c r="D9" s="93" t="s">
        <v>98</v>
      </c>
      <c r="E9" s="93" t="s">
        <v>51</v>
      </c>
    </row>
    <row r="10" spans="1:5">
      <c r="A10" s="109" t="s">
        <v>28</v>
      </c>
      <c r="B10" s="11" t="str">
        <f t="shared" si="0"/>
        <v>Verantwortlich:</v>
      </c>
      <c r="C10" s="93" t="s">
        <v>94</v>
      </c>
      <c r="D10" s="93" t="s">
        <v>95</v>
      </c>
      <c r="E10" s="93" t="s">
        <v>62</v>
      </c>
    </row>
    <row r="11" spans="1:5">
      <c r="A11" s="109" t="s">
        <v>38</v>
      </c>
      <c r="B11" s="11" t="str">
        <f t="shared" si="0"/>
        <v>E-Mail:</v>
      </c>
      <c r="C11" s="93" t="s">
        <v>3</v>
      </c>
      <c r="D11" s="93" t="s">
        <v>200</v>
      </c>
      <c r="E11" s="93" t="s">
        <v>52</v>
      </c>
    </row>
    <row r="12" spans="1:5">
      <c r="A12" s="109" t="s">
        <v>39</v>
      </c>
      <c r="B12" s="11" t="str">
        <f t="shared" si="0"/>
        <v>Telefon:</v>
      </c>
      <c r="C12" s="93" t="s">
        <v>4</v>
      </c>
      <c r="D12" s="93" t="s">
        <v>99</v>
      </c>
      <c r="E12" s="93" t="s">
        <v>61</v>
      </c>
    </row>
    <row r="13" spans="1:5">
      <c r="A13" s="109" t="s">
        <v>29</v>
      </c>
      <c r="B13" s="11" t="str">
        <f t="shared" si="0"/>
        <v>Anwendungsbereich</v>
      </c>
      <c r="C13" s="93" t="s">
        <v>0</v>
      </c>
      <c r="D13" s="93" t="s">
        <v>219</v>
      </c>
      <c r="E13" s="93" t="s">
        <v>137</v>
      </c>
    </row>
    <row r="14" spans="1:5">
      <c r="A14" s="109" t="s">
        <v>30</v>
      </c>
      <c r="B14" s="11" t="str">
        <f t="shared" si="0"/>
        <v>RC-Beton anwendbar?</v>
      </c>
      <c r="C14" s="93" t="s">
        <v>136</v>
      </c>
      <c r="D14" s="93" t="s">
        <v>180</v>
      </c>
      <c r="E14" s="93" t="s">
        <v>181</v>
      </c>
    </row>
    <row r="15" spans="1:5">
      <c r="A15" s="109" t="s">
        <v>31</v>
      </c>
      <c r="B15" s="11" t="str">
        <f t="shared" si="0"/>
        <v>Recyclingbetonklasse</v>
      </c>
      <c r="C15" s="93" t="s">
        <v>77</v>
      </c>
      <c r="D15" s="93" t="s">
        <v>78</v>
      </c>
      <c r="E15" s="93" t="s">
        <v>79</v>
      </c>
    </row>
    <row r="16" spans="1:5">
      <c r="A16" s="109" t="s">
        <v>139</v>
      </c>
      <c r="B16" s="11" t="str">
        <f t="shared" si="0"/>
        <v>Recyclinganteil</v>
      </c>
      <c r="C16" s="93" t="s">
        <v>104</v>
      </c>
      <c r="D16" s="93" t="s">
        <v>134</v>
      </c>
      <c r="E16" s="93" t="s">
        <v>135</v>
      </c>
    </row>
    <row r="17" spans="1:5">
      <c r="A17" s="109" t="s">
        <v>32</v>
      </c>
      <c r="B17" s="11" t="str">
        <f t="shared" si="0"/>
        <v>Beanspruchung</v>
      </c>
      <c r="C17" s="93" t="s">
        <v>173</v>
      </c>
      <c r="D17" s="93" t="s">
        <v>182</v>
      </c>
      <c r="E17" s="93" t="s">
        <v>183</v>
      </c>
    </row>
    <row r="18" spans="1:5">
      <c r="A18" s="109" t="s">
        <v>33</v>
      </c>
      <c r="B18" s="11" t="str">
        <f t="shared" si="0"/>
        <v>Zementart</v>
      </c>
      <c r="C18" s="93" t="s">
        <v>9</v>
      </c>
      <c r="D18" s="93" t="s">
        <v>53</v>
      </c>
      <c r="E18" s="93" t="s">
        <v>221</v>
      </c>
    </row>
    <row r="19" spans="1:5" ht="14.25">
      <c r="A19" s="109" t="s">
        <v>34</v>
      </c>
      <c r="B19" s="11" t="str">
        <f t="shared" si="0"/>
        <v>Menge [m3]</v>
      </c>
      <c r="C19" s="94" t="s">
        <v>177</v>
      </c>
      <c r="D19" s="93" t="s">
        <v>178</v>
      </c>
      <c r="E19" s="93" t="s">
        <v>179</v>
      </c>
    </row>
    <row r="20" spans="1:5">
      <c r="A20" s="109" t="s">
        <v>138</v>
      </c>
      <c r="B20" s="11" t="str">
        <f t="shared" si="0"/>
        <v>Bemerkungen</v>
      </c>
      <c r="C20" s="93" t="s">
        <v>2</v>
      </c>
      <c r="D20" s="93" t="s">
        <v>184</v>
      </c>
      <c r="E20" s="93" t="s">
        <v>185</v>
      </c>
    </row>
    <row r="21" spans="1:5">
      <c r="A21" s="109" t="s">
        <v>35</v>
      </c>
      <c r="B21" s="11" t="str">
        <f t="shared" si="0"/>
        <v>Mengengerüst Beton</v>
      </c>
      <c r="C21" s="93" t="s">
        <v>172</v>
      </c>
      <c r="D21" s="93" t="s">
        <v>186</v>
      </c>
      <c r="E21" s="93" t="s">
        <v>195</v>
      </c>
    </row>
    <row r="22" spans="1:5">
      <c r="A22" s="109" t="s">
        <v>224</v>
      </c>
      <c r="B22" s="11" t="str">
        <f t="shared" si="0"/>
        <v>Übertrag</v>
      </c>
      <c r="C22" s="93" t="s">
        <v>13</v>
      </c>
      <c r="D22" s="93" t="s">
        <v>54</v>
      </c>
      <c r="E22" s="93" t="s">
        <v>55</v>
      </c>
    </row>
    <row r="23" spans="1:5">
      <c r="A23" s="109" t="s">
        <v>36</v>
      </c>
      <c r="B23" s="11" t="str">
        <f t="shared" si="0"/>
        <v>Summe Konstruktionsbeton (RC-Beton nicht anwendbar)</v>
      </c>
      <c r="C23" s="93" t="s">
        <v>152</v>
      </c>
      <c r="D23" s="93" t="s">
        <v>190</v>
      </c>
      <c r="E23" s="93" t="s">
        <v>192</v>
      </c>
    </row>
    <row r="24" spans="1:5">
      <c r="A24" s="109" t="s">
        <v>69</v>
      </c>
      <c r="B24" s="11" t="str">
        <f t="shared" si="0"/>
        <v>Summe Konstruktionsbeton (RC-Beton anwendbar)</v>
      </c>
      <c r="C24" s="93" t="s">
        <v>151</v>
      </c>
      <c r="D24" s="93" t="s">
        <v>191</v>
      </c>
      <c r="E24" s="93" t="s">
        <v>193</v>
      </c>
    </row>
    <row r="25" spans="1:5">
      <c r="A25" s="109" t="s">
        <v>37</v>
      </c>
      <c r="B25" s="11" t="str">
        <f t="shared" si="0"/>
        <v>davon RC-C25</v>
      </c>
      <c r="C25" s="93" t="s">
        <v>153</v>
      </c>
      <c r="D25" s="93" t="s">
        <v>160</v>
      </c>
      <c r="E25" s="93" t="s">
        <v>164</v>
      </c>
    </row>
    <row r="26" spans="1:5">
      <c r="A26" s="109" t="s">
        <v>157</v>
      </c>
      <c r="B26" s="11" t="str">
        <f t="shared" si="0"/>
        <v>davon RC-C50</v>
      </c>
      <c r="C26" s="93" t="s">
        <v>154</v>
      </c>
      <c r="D26" s="93" t="s">
        <v>161</v>
      </c>
      <c r="E26" s="93" t="s">
        <v>165</v>
      </c>
    </row>
    <row r="27" spans="1:5">
      <c r="A27" s="109" t="s">
        <v>110</v>
      </c>
      <c r="B27" s="11" t="str">
        <f t="shared" si="0"/>
        <v>davon RC-M10</v>
      </c>
      <c r="C27" s="93" t="s">
        <v>155</v>
      </c>
      <c r="D27" s="93" t="s">
        <v>162</v>
      </c>
      <c r="E27" s="93" t="s">
        <v>166</v>
      </c>
    </row>
    <row r="28" spans="1:5">
      <c r="A28" s="109" t="s">
        <v>158</v>
      </c>
      <c r="B28" s="11" t="str">
        <f t="shared" si="0"/>
        <v>davon RC-M40</v>
      </c>
      <c r="C28" s="93" t="s">
        <v>156</v>
      </c>
      <c r="D28" s="93" t="s">
        <v>163</v>
      </c>
      <c r="E28" s="93" t="s">
        <v>167</v>
      </c>
    </row>
    <row r="29" spans="1:5">
      <c r="A29" s="109" t="s">
        <v>168</v>
      </c>
      <c r="B29" s="11" t="str">
        <f t="shared" si="0"/>
        <v>Summe Füll-, Hüll- und Unterlagsbeton (RC-Beton nicht anwendbar)</v>
      </c>
      <c r="C29" s="93" t="s">
        <v>170</v>
      </c>
      <c r="D29" s="93" t="s">
        <v>194</v>
      </c>
      <c r="E29" s="93" t="s">
        <v>196</v>
      </c>
    </row>
    <row r="30" spans="1:5">
      <c r="A30" s="109" t="s">
        <v>171</v>
      </c>
      <c r="B30" s="11" t="str">
        <f t="shared" si="0"/>
        <v>Summe Füll-, Hüll- und Unterlagsbeton (RC-Beton anwendbar)</v>
      </c>
      <c r="C30" s="93" t="s">
        <v>169</v>
      </c>
      <c r="D30" s="93" t="s">
        <v>117</v>
      </c>
      <c r="E30" s="93" t="s">
        <v>118</v>
      </c>
    </row>
    <row r="31" spans="1:5">
      <c r="A31" s="109" t="s">
        <v>222</v>
      </c>
      <c r="B31" s="11" t="str">
        <f t="shared" si="0"/>
        <v>davon Füll-, Hüll- und Unterlagsbeton (RC-Beton)</v>
      </c>
      <c r="C31" s="93" t="s">
        <v>159</v>
      </c>
      <c r="D31" s="93" t="s">
        <v>188</v>
      </c>
      <c r="E31" s="93" t="s">
        <v>189</v>
      </c>
    </row>
    <row r="32" spans="1:5">
      <c r="A32" s="109" t="s">
        <v>223</v>
      </c>
      <c r="B32" s="11" t="str">
        <f t="shared" si="0"/>
        <v>Beton mit den Zementarten CEM II/A, II/B-LL, CEM II/B-M, CEM II/C-M, III/A, III/B, ZN/D bzw. eco1/2 zertifiziert o. glw.</v>
      </c>
      <c r="C32" s="93" t="s">
        <v>238</v>
      </c>
      <c r="D32" s="93" t="s">
        <v>261</v>
      </c>
      <c r="E32" s="93" t="s">
        <v>239</v>
      </c>
    </row>
    <row r="33" spans="1:5">
      <c r="A33" s="109" t="s">
        <v>245</v>
      </c>
      <c r="B33" s="11" t="str">
        <f t="shared" si="0"/>
        <v>davon Beanspruchung normal</v>
      </c>
      <c r="C33" s="93" t="s">
        <v>240</v>
      </c>
      <c r="D33" s="93" t="s">
        <v>249</v>
      </c>
      <c r="E33" s="93" t="s">
        <v>246</v>
      </c>
    </row>
    <row r="34" spans="1:5">
      <c r="A34" s="109" t="s">
        <v>225</v>
      </c>
      <c r="B34" s="11" t="str">
        <f t="shared" si="0"/>
        <v>davon Beanspruchung hoch</v>
      </c>
      <c r="C34" s="93" t="s">
        <v>241</v>
      </c>
      <c r="D34" s="93" t="s">
        <v>248</v>
      </c>
      <c r="E34" s="93" t="s">
        <v>247</v>
      </c>
    </row>
    <row r="35" spans="1:5">
      <c r="A35" s="109" t="s">
        <v>253</v>
      </c>
      <c r="B35" s="11" t="str">
        <f t="shared" si="0"/>
        <v>Beton mit anderen Zementarten</v>
      </c>
      <c r="C35" s="93" t="s">
        <v>262</v>
      </c>
      <c r="D35" s="93" t="s">
        <v>264</v>
      </c>
      <c r="E35" s="93" t="s">
        <v>263</v>
      </c>
    </row>
    <row r="36" spans="1:5">
      <c r="A36" s="109" t="s">
        <v>242</v>
      </c>
      <c r="B36" s="11" t="str">
        <f t="shared" si="0"/>
        <v>davon Beanspruchung normal</v>
      </c>
      <c r="C36" s="93" t="s">
        <v>240</v>
      </c>
      <c r="D36" s="93" t="s">
        <v>249</v>
      </c>
      <c r="E36" s="93" t="s">
        <v>246</v>
      </c>
    </row>
    <row r="37" spans="1:5">
      <c r="A37" s="109" t="s">
        <v>254</v>
      </c>
      <c r="B37" s="11" t="str">
        <f t="shared" si="0"/>
        <v>davon Beanspruchung hoch</v>
      </c>
      <c r="C37" s="93" t="s">
        <v>241</v>
      </c>
      <c r="D37" s="93" t="s">
        <v>248</v>
      </c>
      <c r="E37" s="93" t="s">
        <v>247</v>
      </c>
    </row>
    <row r="38" spans="1:5">
      <c r="A38" s="109" t="s">
        <v>255</v>
      </c>
      <c r="B38" s="11" t="str">
        <f t="shared" si="0"/>
        <v>ID Vorgabe</v>
      </c>
      <c r="C38" s="93" t="s">
        <v>111</v>
      </c>
      <c r="D38" s="93" t="s">
        <v>112</v>
      </c>
      <c r="E38" s="93" t="s">
        <v>113</v>
      </c>
    </row>
    <row r="39" spans="1:5">
      <c r="A39" s="109" t="s">
        <v>243</v>
      </c>
      <c r="B39" s="11" t="str">
        <f t="shared" si="0"/>
        <v>Titel</v>
      </c>
      <c r="C39" s="93" t="s">
        <v>114</v>
      </c>
      <c r="D39" s="93" t="s">
        <v>115</v>
      </c>
      <c r="E39" s="93" t="s">
        <v>116</v>
      </c>
    </row>
    <row r="40" spans="1:5">
      <c r="A40" s="109" t="s">
        <v>256</v>
      </c>
      <c r="B40" s="11" t="str">
        <f t="shared" si="0"/>
        <v>Resultat</v>
      </c>
      <c r="C40" s="93" t="s">
        <v>14</v>
      </c>
      <c r="D40" s="93" t="s">
        <v>56</v>
      </c>
      <c r="E40" s="93" t="s">
        <v>64</v>
      </c>
    </row>
    <row r="41" spans="1:5">
      <c r="A41" s="109" t="s">
        <v>265</v>
      </c>
      <c r="B41" s="11" t="str">
        <f t="shared" si="0"/>
        <v>Bewertung</v>
      </c>
      <c r="C41" s="93" t="s">
        <v>15</v>
      </c>
      <c r="D41" s="93" t="s">
        <v>57</v>
      </c>
      <c r="E41" s="94" t="s">
        <v>58</v>
      </c>
    </row>
    <row r="42" spans="1:5">
      <c r="A42" s="109" t="s">
        <v>244</v>
      </c>
      <c r="B42" s="11" t="str">
        <f t="shared" si="0"/>
        <v>Recyclingbeton: Mindestanforderung</v>
      </c>
      <c r="C42" s="93" t="s">
        <v>71</v>
      </c>
      <c r="D42" s="93" t="s">
        <v>119</v>
      </c>
      <c r="E42" s="93" t="s">
        <v>86</v>
      </c>
    </row>
    <row r="43" spans="1:5">
      <c r="A43" s="109" t="s">
        <v>257</v>
      </c>
      <c r="B43" s="11" t="str">
        <f t="shared" si="0"/>
        <v>Recyclingbeton: Konstruktionsbeton mit erhöhtem Gehalt an RC-Material</v>
      </c>
      <c r="C43" s="93" t="s">
        <v>72</v>
      </c>
      <c r="D43" s="93" t="s">
        <v>121</v>
      </c>
      <c r="E43" s="93" t="s">
        <v>122</v>
      </c>
    </row>
    <row r="44" spans="1:5">
      <c r="A44" s="109" t="s">
        <v>258</v>
      </c>
      <c r="B44" s="11" t="str">
        <f t="shared" si="0"/>
        <v>Recyclingbeton: Füll-, Hüll- und Unterlagsbeton mit erhöhtem Gehalt an RC-Material</v>
      </c>
      <c r="C44" s="93" t="s">
        <v>120</v>
      </c>
      <c r="D44" s="93" t="s">
        <v>123</v>
      </c>
      <c r="E44" s="93" t="s">
        <v>87</v>
      </c>
    </row>
    <row r="45" spans="1:5">
      <c r="A45" s="109" t="s">
        <v>259</v>
      </c>
      <c r="B45" s="11" t="str">
        <f t="shared" si="0"/>
        <v>Zementarten für normal beanspruchte Betone</v>
      </c>
      <c r="C45" s="93" t="s">
        <v>73</v>
      </c>
      <c r="D45" s="93" t="s">
        <v>88</v>
      </c>
      <c r="E45" s="93" t="s">
        <v>89</v>
      </c>
    </row>
  </sheetData>
  <sheetProtection algorithmName="SHA-512" hashValue="x7p4e8RA7QtfULaK2sYjrsDHE+iT6yFUeM3wMsFmuoX1qwTByd1oYpPOabF0fsI7CVuEOg+46/vETyYtIrFKLA==" saltValue="yn2BcIH+wkpAsf/7Ywc1/A==" spinCount="100000" sheet="1" selectLockedCells="1" selectUnlockedCells="1"/>
  <pageMargins left="0.7" right="0.7" top="0.78740157499999996" bottom="0.78740157499999996" header="0.3" footer="0.3"/>
  <pageSetup paperSize="9" scale="3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4"/>
  <sheetViews>
    <sheetView workbookViewId="0">
      <selection activeCell="A15" sqref="A15"/>
    </sheetView>
  </sheetViews>
  <sheetFormatPr baseColWidth="10" defaultColWidth="11.42578125" defaultRowHeight="12.75"/>
  <cols>
    <col min="1" max="1" width="12.5703125" style="4" customWidth="1"/>
    <col min="2" max="3" width="11.42578125" style="114"/>
    <col min="4" max="4" width="50.7109375" style="4" customWidth="1"/>
    <col min="5" max="16384" width="11.42578125" style="2"/>
  </cols>
  <sheetData>
    <row r="1" spans="1:4">
      <c r="A1" s="46" t="s">
        <v>44</v>
      </c>
      <c r="B1" s="110"/>
      <c r="C1" s="110"/>
      <c r="D1" s="8"/>
    </row>
    <row r="3" spans="1:4">
      <c r="A3" s="46" t="s">
        <v>66</v>
      </c>
      <c r="B3" s="110"/>
      <c r="C3" s="110"/>
      <c r="D3" s="8"/>
    </row>
    <row r="4" spans="1:4" ht="24.95" customHeight="1">
      <c r="A4" s="16">
        <f>MAX(A7:A26)</f>
        <v>46008</v>
      </c>
      <c r="B4" s="111" t="str">
        <f>INDEX(B7:B26,SUMPRODUCT(MAX((B7:B26&lt;&gt;"")*ROW(B7:B26)))-ROW(B6))</f>
        <v>V2023-2</v>
      </c>
      <c r="C4" s="111" t="str">
        <f>INDEX(C7:C26,SUMPRODUCT(MAX((C7:C26&lt;&gt;"")*ROW(C7:C26)))-ROW(C6))</f>
        <v>BM</v>
      </c>
      <c r="D4" s="47" t="str" cm="1">
        <f t="array" ref="D4">_xlfn.SINGLE(INDEX(D7:D26,SUMPRODUCT(MAX((D7:D26&lt;&gt;"")*ROW(D7:D26)))-ROW(D6)))</f>
        <v>Ergänzung neue Zementarten; Korrektur falls hochfester Beton.</v>
      </c>
    </row>
    <row r="6" spans="1:4">
      <c r="A6" s="46" t="s">
        <v>45</v>
      </c>
      <c r="B6" s="112" t="s">
        <v>5</v>
      </c>
      <c r="C6" s="112" t="s">
        <v>46</v>
      </c>
      <c r="D6" s="46" t="s">
        <v>47</v>
      </c>
    </row>
    <row r="7" spans="1:4">
      <c r="A7" s="5">
        <v>42461</v>
      </c>
      <c r="B7" s="113" t="s">
        <v>124</v>
      </c>
      <c r="C7" s="113" t="s">
        <v>84</v>
      </c>
      <c r="D7" s="7" t="s">
        <v>67</v>
      </c>
    </row>
    <row r="8" spans="1:4">
      <c r="A8" s="5">
        <v>42482</v>
      </c>
      <c r="B8" s="113" t="s">
        <v>125</v>
      </c>
      <c r="C8" s="113" t="s">
        <v>84</v>
      </c>
      <c r="D8" s="7" t="s">
        <v>48</v>
      </c>
    </row>
    <row r="9" spans="1:4" ht="25.5">
      <c r="A9" s="5">
        <v>42663</v>
      </c>
      <c r="B9" s="113" t="s">
        <v>126</v>
      </c>
      <c r="C9" s="113" t="s">
        <v>84</v>
      </c>
      <c r="D9" s="7" t="s">
        <v>49</v>
      </c>
    </row>
    <row r="10" spans="1:4">
      <c r="A10" s="5">
        <v>42804</v>
      </c>
      <c r="B10" s="113" t="s">
        <v>127</v>
      </c>
      <c r="C10" s="113" t="s">
        <v>84</v>
      </c>
      <c r="D10" s="7" t="s">
        <v>50</v>
      </c>
    </row>
    <row r="11" spans="1:4" ht="51">
      <c r="A11" s="5">
        <v>43307</v>
      </c>
      <c r="B11" s="113" t="s">
        <v>128</v>
      </c>
      <c r="C11" s="113" t="s">
        <v>84</v>
      </c>
      <c r="D11" s="7" t="s">
        <v>85</v>
      </c>
    </row>
    <row r="12" spans="1:4">
      <c r="A12" s="5">
        <v>43850</v>
      </c>
      <c r="B12" s="113" t="s">
        <v>129</v>
      </c>
      <c r="C12" s="113" t="s">
        <v>84</v>
      </c>
      <c r="D12" s="7" t="s">
        <v>68</v>
      </c>
    </row>
    <row r="13" spans="1:4" ht="25.5">
      <c r="A13" s="5">
        <v>43950</v>
      </c>
      <c r="B13" s="113" t="s">
        <v>130</v>
      </c>
      <c r="C13" s="113" t="s">
        <v>84</v>
      </c>
      <c r="D13" s="7" t="s">
        <v>70</v>
      </c>
    </row>
    <row r="14" spans="1:4" ht="24.95" customHeight="1">
      <c r="A14" s="5">
        <v>45212</v>
      </c>
      <c r="B14" s="113" t="s">
        <v>131</v>
      </c>
      <c r="C14" s="113" t="s">
        <v>83</v>
      </c>
      <c r="D14" s="7" t="s">
        <v>220</v>
      </c>
    </row>
    <row r="15" spans="1:4" ht="25.5">
      <c r="A15" s="5">
        <v>46008</v>
      </c>
      <c r="B15" s="113" t="s">
        <v>260</v>
      </c>
      <c r="C15" s="113" t="s">
        <v>83</v>
      </c>
      <c r="D15" s="7" t="s">
        <v>231</v>
      </c>
    </row>
    <row r="16" spans="1:4">
      <c r="A16" s="5"/>
      <c r="B16" s="113"/>
      <c r="C16" s="113"/>
      <c r="D16" s="6"/>
    </row>
    <row r="17" spans="1:4" s="4" customFormat="1">
      <c r="A17" s="5"/>
      <c r="B17" s="113"/>
      <c r="C17" s="113"/>
      <c r="D17" s="6"/>
    </row>
    <row r="18" spans="1:4" s="4" customFormat="1">
      <c r="A18" s="5"/>
      <c r="B18" s="113"/>
      <c r="C18" s="113"/>
      <c r="D18" s="6"/>
    </row>
    <row r="19" spans="1:4" s="4" customFormat="1">
      <c r="A19" s="5"/>
      <c r="B19" s="113"/>
      <c r="C19" s="113"/>
      <c r="D19" s="6"/>
    </row>
    <row r="20" spans="1:4" s="4" customFormat="1">
      <c r="A20" s="5"/>
      <c r="B20" s="113"/>
      <c r="C20" s="113"/>
      <c r="D20" s="6"/>
    </row>
    <row r="21" spans="1:4" s="4" customFormat="1">
      <c r="A21" s="5"/>
      <c r="B21" s="113"/>
      <c r="C21" s="113"/>
      <c r="D21" s="6"/>
    </row>
    <row r="22" spans="1:4" s="4" customFormat="1">
      <c r="A22" s="5"/>
      <c r="B22" s="113"/>
      <c r="C22" s="113"/>
      <c r="D22" s="6"/>
    </row>
    <row r="23" spans="1:4" s="4" customFormat="1">
      <c r="A23" s="5"/>
      <c r="B23" s="113"/>
      <c r="C23" s="113"/>
      <c r="D23" s="6"/>
    </row>
    <row r="24" spans="1:4" s="4" customFormat="1">
      <c r="A24" s="5"/>
      <c r="B24" s="113"/>
      <c r="C24" s="113"/>
      <c r="D24" s="6"/>
    </row>
    <row r="25" spans="1:4" s="4" customFormat="1">
      <c r="A25" s="5"/>
      <c r="B25" s="113"/>
      <c r="C25" s="113"/>
      <c r="D25" s="6"/>
    </row>
    <row r="26" spans="1:4" s="4" customFormat="1">
      <c r="A26" s="5"/>
      <c r="B26" s="113"/>
      <c r="C26" s="113"/>
      <c r="D26" s="6"/>
    </row>
    <row r="27" spans="1:4" s="4" customFormat="1">
      <c r="A27" s="3"/>
      <c r="B27" s="114"/>
      <c r="C27" s="114"/>
    </row>
    <row r="28" spans="1:4" s="4" customFormat="1">
      <c r="A28" s="3"/>
      <c r="B28" s="114"/>
      <c r="C28" s="114"/>
    </row>
    <row r="29" spans="1:4" s="4" customFormat="1">
      <c r="A29" s="3"/>
      <c r="B29" s="114"/>
      <c r="C29" s="114"/>
    </row>
    <row r="30" spans="1:4" s="4" customFormat="1">
      <c r="A30" s="3"/>
      <c r="B30" s="114"/>
      <c r="C30" s="114"/>
    </row>
    <row r="31" spans="1:4" s="4" customFormat="1">
      <c r="A31" s="3"/>
      <c r="B31" s="114"/>
      <c r="C31" s="114"/>
    </row>
    <row r="32" spans="1:4" s="4" customFormat="1">
      <c r="A32" s="3"/>
      <c r="B32" s="114"/>
      <c r="C32" s="114"/>
    </row>
    <row r="33" spans="1:3" s="4" customFormat="1">
      <c r="A33" s="3"/>
      <c r="B33" s="114"/>
      <c r="C33" s="114"/>
    </row>
    <row r="34" spans="1:3" s="4" customFormat="1">
      <c r="A34" s="3"/>
      <c r="B34" s="114"/>
      <c r="C34" s="114"/>
    </row>
    <row r="35" spans="1:3" s="4" customFormat="1">
      <c r="A35" s="3"/>
      <c r="B35" s="114"/>
      <c r="C35" s="114"/>
    </row>
    <row r="36" spans="1:3" s="4" customFormat="1">
      <c r="A36" s="3"/>
      <c r="B36" s="114"/>
      <c r="C36" s="114"/>
    </row>
    <row r="37" spans="1:3" s="4" customFormat="1">
      <c r="A37" s="3"/>
      <c r="B37" s="114"/>
      <c r="C37" s="114"/>
    </row>
    <row r="38" spans="1:3" s="4" customFormat="1">
      <c r="A38" s="3"/>
      <c r="B38" s="114"/>
      <c r="C38" s="114"/>
    </row>
    <row r="39" spans="1:3" s="4" customFormat="1">
      <c r="A39" s="3"/>
      <c r="B39" s="114"/>
      <c r="C39" s="114"/>
    </row>
    <row r="40" spans="1:3" s="4" customFormat="1">
      <c r="A40" s="3"/>
      <c r="B40" s="114"/>
      <c r="C40" s="114"/>
    </row>
    <row r="41" spans="1:3" s="4" customFormat="1">
      <c r="A41" s="3"/>
      <c r="B41" s="114"/>
      <c r="C41" s="114"/>
    </row>
    <row r="42" spans="1:3" s="4" customFormat="1">
      <c r="A42" s="3"/>
      <c r="B42" s="114"/>
      <c r="C42" s="114"/>
    </row>
    <row r="43" spans="1:3" s="4" customFormat="1">
      <c r="A43" s="3"/>
      <c r="B43" s="114"/>
      <c r="C43" s="114"/>
    </row>
    <row r="44" spans="1:3" s="4" customFormat="1">
      <c r="A44" s="3"/>
      <c r="B44" s="114"/>
      <c r="C44" s="114"/>
    </row>
  </sheetData>
  <sheetProtection algorithmName="SHA-512" hashValue="FjEyU1OpywWFTJJwlgy/AkUbV23D5yK6iXuSA+PHjY5ZxMHW3/e2fMnBQxV2e3d85EMjoh/iPF1LdpXcNwICCA==" saltValue="KmaAW0UDv9a5aPMH9e57/w==" spinCount="100000" sheet="1" selectLockedCells="1" selectUnlockedCells="1"/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1CFC628C8AF54D8914200001F2C70D" ma:contentTypeVersion="16" ma:contentTypeDescription="Create a new document." ma:contentTypeScope="" ma:versionID="43345ed5c533f91e32ba5c8ce0e24551">
  <xsd:schema xmlns:xsd="http://www.w3.org/2001/XMLSchema" xmlns:xs="http://www.w3.org/2001/XMLSchema" xmlns:p="http://schemas.microsoft.com/office/2006/metadata/properties" xmlns:ns2="19415a2c-3045-4769-8042-b2d573daa356" xmlns:ns3="f9ded8a6-640d-4e2b-81aa-3f415abfbf2d" targetNamespace="http://schemas.microsoft.com/office/2006/metadata/properties" ma:root="true" ma:fieldsID="958e8fd49c1b1124e1fcdb88c1f2b3c7" ns2:_="" ns3:_="">
    <xsd:import namespace="19415a2c-3045-4769-8042-b2d573daa356"/>
    <xsd:import namespace="f9ded8a6-640d-4e2b-81aa-3f415abfbf2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415a2c-3045-4769-8042-b2d573daa35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27ef632-850c-4879-9790-cfc821f43517}" ma:internalName="TaxCatchAll" ma:showField="CatchAllData" ma:web="19415a2c-3045-4769-8042-b2d573daa3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ded8a6-640d-4e2b-81aa-3f415abfbf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a2125980-255a-4cd1-b09b-d6884cbb76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ded8a6-640d-4e2b-81aa-3f415abfbf2d">
      <Terms xmlns="http://schemas.microsoft.com/office/infopath/2007/PartnerControls"/>
    </lcf76f155ced4ddcb4097134ff3c332f>
    <TaxCatchAll xmlns="19415a2c-3045-4769-8042-b2d573daa356" xsi:nil="true"/>
    <_dlc_DocId xmlns="19415a2c-3045-4769-8042-b2d573daa356">SKCW24DMUQ4M-227545371-646398</_dlc_DocId>
    <_dlc_DocIdUrl xmlns="19415a2c-3045-4769-8042-b2d573daa356">
      <Url>https://mst239701.sharepoint.com/sites/Files/_layouts/15/DocIdRedir.aspx?ID=SKCW24DMUQ4M-227545371-646398</Url>
      <Description>SKCW24DMUQ4M-227545371-646398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BC766A-4FBF-475D-B6DE-8816D55E4C1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F94192C-E64A-40EA-B769-A0FA99956F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415a2c-3045-4769-8042-b2d573daa356"/>
    <ds:schemaRef ds:uri="f9ded8a6-640d-4e2b-81aa-3f415abfbf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F81410-E99C-45BE-A741-0B3F0B0A9230}">
  <ds:schemaRefs>
    <ds:schemaRef ds:uri="http://schemas.microsoft.com/office/2006/metadata/properties"/>
    <ds:schemaRef ds:uri="http://schemas.microsoft.com/office/infopath/2007/PartnerControls"/>
    <ds:schemaRef ds:uri="f9ded8a6-640d-4e2b-81aa-3f415abfbf2d"/>
    <ds:schemaRef ds:uri="19415a2c-3045-4769-8042-b2d573daa356"/>
  </ds:schemaRefs>
</ds:datastoreItem>
</file>

<file path=customXml/itemProps4.xml><?xml version="1.0" encoding="utf-8"?>
<ds:datastoreItem xmlns:ds="http://schemas.openxmlformats.org/officeDocument/2006/customXml" ds:itemID="{C5DCA4C1-4207-446E-9FFC-C46CDBB7D8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10</vt:i4>
      </vt:variant>
    </vt:vector>
  </HeadingPairs>
  <TitlesOfParts>
    <vt:vector size="14" baseType="lpstr">
      <vt:lpstr>Nachweis RC-Beton &amp; Zementarten</vt:lpstr>
      <vt:lpstr>Konstanten</vt:lpstr>
      <vt:lpstr>Textfelder</vt:lpstr>
      <vt:lpstr>Änderungsprotokoll</vt:lpstr>
      <vt:lpstr>Anwendbarkeit</vt:lpstr>
      <vt:lpstr>Beanspruchung</vt:lpstr>
      <vt:lpstr>'Nachweis RC-Beton &amp; Zementarten'!Druckbereich</vt:lpstr>
      <vt:lpstr>Recyclingbetonklasse</vt:lpstr>
      <vt:lpstr>Sprachen</vt:lpstr>
      <vt:lpstr>Sprachwahl</vt:lpstr>
      <vt:lpstr>Textfelder</vt:lpstr>
      <vt:lpstr>Version</vt:lpstr>
      <vt:lpstr>VersionsBez</vt:lpstr>
      <vt:lpstr>Zementart</vt:lpstr>
    </vt:vector>
  </TitlesOfParts>
  <Company>Intep - Integrale Planung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Severin Lenel</dc:creator>
  <dc:description>Vorlage Version 090716</dc:description>
  <cp:lastModifiedBy>Geraldine Chew | Minergie</cp:lastModifiedBy>
  <cp:lastPrinted>2025-12-04T21:56:31Z</cp:lastPrinted>
  <dcterms:created xsi:type="dcterms:W3CDTF">2006-07-27T12:38:47Z</dcterms:created>
  <dcterms:modified xsi:type="dcterms:W3CDTF">2026-01-19T12:56:11Z</dcterms:modified>
  <cp:version>V 2016-2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0x010100B21CFC628C8AF54D8914200001F2C70D</vt:lpwstr>
  </property>
  <property fmtid="{D5CDD505-2E9C-101B-9397-08002B2CF9AE}" pid="4" name="_dlc_DocIdItemGuid">
    <vt:lpwstr>61e12055-0d01-443e-8ab3-a6340c608e9a</vt:lpwstr>
  </property>
</Properties>
</file>