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DieseArbeitsmappe" defaultThemeVersion="166925"/>
  <mc:AlternateContent xmlns:mc="http://schemas.openxmlformats.org/markup-compatibility/2006">
    <mc:Choice Requires="x15">
      <x15ac:absPath xmlns:x15ac="http://schemas.microsoft.com/office/spreadsheetml/2010/11/ac" url="C:\Users\maja.dzakulin\Desktop\"/>
    </mc:Choice>
  </mc:AlternateContent>
  <xr:revisionPtr revIDLastSave="0" documentId="8_{7E8832FD-21E3-49E5-AEE4-6DDD777FED24}" xr6:coauthVersionLast="47" xr6:coauthVersionMax="47" xr10:uidLastSave="{00000000-0000-0000-0000-000000000000}"/>
  <workbookProtection workbookAlgorithmName="SHA-512" workbookHashValue="wpTCYj//n64ts0A6VpC00IG1hPz7IZFtxgV1uT49ryL+CeVI4bxESbsnkYCGQt+NB4HNECA4Mqwa+G8bDDaRMQ==" workbookSaltValue="Y6qMha2vUSML0XaWtN35fw==" workbookSpinCount="100000" lockStructure="1"/>
  <bookViews>
    <workbookView xWindow="-110" yWindow="-110" windowWidth="19420" windowHeight="10420" xr2:uid="{168632F1-B688-42B1-B4E2-4B78CD311409}"/>
  </bookViews>
  <sheets>
    <sheet name="Eingabe" sheetId="1" r:id="rId1"/>
    <sheet name="Uebersicht" sheetId="4" r:id="rId2"/>
    <sheet name="Listen" sheetId="5" state="hidden" r:id="rId3"/>
    <sheet name="Uebersetzungen" sheetId="3" state="hidden" r:id="rId4"/>
  </sheets>
  <definedNames>
    <definedName name="_xlnm.Print_Area" localSheetId="0">Eingabe!$B$1:$E$73</definedName>
    <definedName name="_xlnm.Print_Area" localSheetId="1">Uebersicht!$B$1:$G$13</definedName>
    <definedName name="LST_Flächen">Listen!$B$10:$B$12</definedName>
    <definedName name="LST_Massnahmen">Listen!$B$4:$B$9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8" i="1" l="1"/>
  <c r="D71" i="1"/>
  <c r="E13" i="4" s="1"/>
  <c r="G48" i="1"/>
  <c r="G49" i="1"/>
  <c r="G50" i="1"/>
  <c r="G51" i="1"/>
  <c r="G47" i="1"/>
  <c r="B71" i="1"/>
  <c r="B70" i="1"/>
  <c r="D58" i="1"/>
  <c r="D59" i="1" s="1"/>
  <c r="D70" i="1" s="1"/>
  <c r="D46" i="1"/>
  <c r="D41" i="1"/>
  <c r="F10" i="4" s="1"/>
  <c r="E10" i="4"/>
  <c r="D11" i="1"/>
  <c r="D15" i="1" s="1"/>
  <c r="D34" i="1"/>
  <c r="E6" i="4"/>
  <c r="G52" i="1" l="1"/>
  <c r="D69" i="1"/>
  <c r="E62" i="1" s="1"/>
  <c r="D29" i="1"/>
  <c r="F28" i="1" s="1"/>
  <c r="D36" i="1"/>
  <c r="F9" i="4" l="1"/>
  <c r="F6" i="4"/>
  <c r="F26" i="1"/>
  <c r="F27" i="1"/>
  <c r="H3" i="3"/>
  <c r="H2" i="3"/>
  <c r="A1" i="3" s="1"/>
  <c r="H1" i="3"/>
  <c r="D155" i="3" l="1"/>
  <c r="D41" i="3"/>
  <c r="F4" i="4" s="1"/>
  <c r="D37" i="1"/>
  <c r="E9" i="4" s="1"/>
  <c r="D140" i="3"/>
  <c r="D34" i="3"/>
  <c r="B32" i="1" s="1"/>
  <c r="D12" i="3"/>
  <c r="B7" i="1" s="1"/>
  <c r="D35" i="3"/>
  <c r="B33" i="1" s="1"/>
  <c r="D58" i="3"/>
  <c r="D76" i="3"/>
  <c r="B12" i="5" s="1"/>
  <c r="D99" i="3"/>
  <c r="D122" i="3"/>
  <c r="D147" i="3"/>
  <c r="D52" i="3"/>
  <c r="B57" i="1" s="1"/>
  <c r="D100" i="3"/>
  <c r="D148" i="3"/>
  <c r="D75" i="3"/>
  <c r="D18" i="3"/>
  <c r="B9" i="1" s="1"/>
  <c r="D59" i="3"/>
  <c r="B4" i="4" s="1"/>
  <c r="D19" i="3"/>
  <c r="B10" i="1" s="1"/>
  <c r="D60" i="3"/>
  <c r="C2" i="4" s="1"/>
  <c r="D106" i="3"/>
  <c r="D124" i="3"/>
  <c r="D178" i="3"/>
  <c r="D170" i="3"/>
  <c r="D162" i="3"/>
  <c r="D154" i="3"/>
  <c r="D146" i="3"/>
  <c r="D138" i="3"/>
  <c r="D177" i="3"/>
  <c r="D169" i="3"/>
  <c r="D161" i="3"/>
  <c r="D153" i="3"/>
  <c r="D145" i="3"/>
  <c r="D137" i="3"/>
  <c r="D129" i="3"/>
  <c r="D121" i="3"/>
  <c r="D113" i="3"/>
  <c r="D105" i="3"/>
  <c r="D97" i="3"/>
  <c r="D89" i="3"/>
  <c r="D81" i="3"/>
  <c r="F46" i="1" s="1"/>
  <c r="D73" i="3"/>
  <c r="D65" i="3"/>
  <c r="B40" i="1" s="1"/>
  <c r="D57" i="3"/>
  <c r="D49" i="3"/>
  <c r="B66" i="1" s="1"/>
  <c r="D33" i="3"/>
  <c r="B31" i="1" s="1"/>
  <c r="D25" i="3"/>
  <c r="B6" i="4" s="1"/>
  <c r="D17" i="3"/>
  <c r="B8" i="1" s="1"/>
  <c r="D9" i="3"/>
  <c r="B5" i="4" s="1"/>
  <c r="D167" i="3"/>
  <c r="D159" i="3"/>
  <c r="D151" i="3"/>
  <c r="D143" i="3"/>
  <c r="D135" i="3"/>
  <c r="D127" i="3"/>
  <c r="D119" i="3"/>
  <c r="D111" i="3"/>
  <c r="D103" i="3"/>
  <c r="D95" i="3"/>
  <c r="D87" i="3"/>
  <c r="D79" i="3"/>
  <c r="D71" i="3"/>
  <c r="B50" i="1" s="1"/>
  <c r="D63" i="3"/>
  <c r="D55" i="3"/>
  <c r="B60" i="1" s="1"/>
  <c r="D47" i="3"/>
  <c r="D39" i="3"/>
  <c r="F25" i="1" s="1"/>
  <c r="D31" i="3"/>
  <c r="B46" i="1" s="1"/>
  <c r="D23" i="3"/>
  <c r="B20" i="1" s="1"/>
  <c r="D15" i="3"/>
  <c r="C1" i="1" s="1"/>
  <c r="D7" i="3"/>
  <c r="D166" i="3"/>
  <c r="D158" i="3"/>
  <c r="D150" i="3"/>
  <c r="D142" i="3"/>
  <c r="D134" i="3"/>
  <c r="D126" i="3"/>
  <c r="D118" i="3"/>
  <c r="D110" i="3"/>
  <c r="D102" i="3"/>
  <c r="D94" i="3"/>
  <c r="D86" i="3"/>
  <c r="D78" i="3"/>
  <c r="B58" i="1" s="1"/>
  <c r="D70" i="3"/>
  <c r="B49" i="1" s="1"/>
  <c r="D62" i="3"/>
  <c r="G4" i="4" s="1"/>
  <c r="D54" i="3"/>
  <c r="D46" i="3"/>
  <c r="D38" i="3"/>
  <c r="E25" i="1" s="1"/>
  <c r="D30" i="3"/>
  <c r="B29" i="1" s="1"/>
  <c r="D22" i="3"/>
  <c r="B19" i="1" s="1"/>
  <c r="D14" i="3"/>
  <c r="D21" i="1" s="1"/>
  <c r="G7" i="4" s="1"/>
  <c r="D6" i="3"/>
  <c r="A1" i="5" s="1"/>
  <c r="D165" i="3"/>
  <c r="D157" i="3"/>
  <c r="D149" i="3"/>
  <c r="D141" i="3"/>
  <c r="D133" i="3"/>
  <c r="D125" i="3"/>
  <c r="D117" i="3"/>
  <c r="D109" i="3"/>
  <c r="D101" i="3"/>
  <c r="D93" i="3"/>
  <c r="D85" i="3"/>
  <c r="D77" i="3"/>
  <c r="B56" i="1" s="1"/>
  <c r="D69" i="3"/>
  <c r="B48" i="1" s="1"/>
  <c r="D61" i="3"/>
  <c r="D53" i="3"/>
  <c r="D45" i="3"/>
  <c r="D37" i="3"/>
  <c r="B9" i="4" s="1"/>
  <c r="D29" i="3"/>
  <c r="B28" i="1" s="1"/>
  <c r="D21" i="3"/>
  <c r="B14" i="1" s="1"/>
  <c r="D13" i="3"/>
  <c r="D5" i="3"/>
  <c r="D176" i="3"/>
  <c r="D168" i="3"/>
  <c r="D160" i="3"/>
  <c r="D152" i="3"/>
  <c r="D144" i="3"/>
  <c r="D136" i="3"/>
  <c r="D128" i="3"/>
  <c r="D120" i="3"/>
  <c r="D112" i="3"/>
  <c r="D104" i="3"/>
  <c r="D96" i="3"/>
  <c r="D88" i="3"/>
  <c r="B22" i="1" s="1"/>
  <c r="D80" i="3"/>
  <c r="D72" i="3"/>
  <c r="D64" i="3"/>
  <c r="B39" i="1" s="1"/>
  <c r="D56" i="3"/>
  <c r="D48" i="3"/>
  <c r="B61" i="1" s="1"/>
  <c r="D40" i="3"/>
  <c r="E30" i="1" s="1"/>
  <c r="D32" i="3"/>
  <c r="B30" i="1" s="1"/>
  <c r="D24" i="3"/>
  <c r="B18" i="1" s="1"/>
  <c r="D16" i="3"/>
  <c r="D8" i="3"/>
  <c r="D175" i="3"/>
  <c r="D174" i="3"/>
  <c r="D173" i="3"/>
  <c r="D172" i="3"/>
  <c r="D20" i="3"/>
  <c r="B11" i="1" s="1"/>
  <c r="D43" i="3"/>
  <c r="D66" i="3"/>
  <c r="D84" i="3"/>
  <c r="B12" i="4" s="1"/>
  <c r="D107" i="3"/>
  <c r="D130" i="3"/>
  <c r="D156" i="3"/>
  <c r="D26" i="3"/>
  <c r="B25" i="1" s="1"/>
  <c r="D44" i="3"/>
  <c r="D67" i="3"/>
  <c r="D90" i="3"/>
  <c r="D108" i="3"/>
  <c r="D131" i="3"/>
  <c r="D163" i="3"/>
  <c r="D98" i="3"/>
  <c r="D36" i="3"/>
  <c r="D82" i="3"/>
  <c r="G9" i="4" s="1"/>
  <c r="D83" i="3"/>
  <c r="G46" i="1" s="1"/>
  <c r="D4" i="3"/>
  <c r="D27" i="3"/>
  <c r="B26" i="1" s="1"/>
  <c r="D50" i="3"/>
  <c r="D68" i="3"/>
  <c r="B47" i="1" s="1"/>
  <c r="D91" i="3"/>
  <c r="D114" i="3"/>
  <c r="D132" i="3"/>
  <c r="D164" i="3"/>
  <c r="D11" i="3"/>
  <c r="B11" i="4" s="1"/>
  <c r="D116" i="3"/>
  <c r="D123" i="3"/>
  <c r="D42" i="3"/>
  <c r="D4" i="4" s="1"/>
  <c r="D10" i="3"/>
  <c r="B8" i="4" s="1"/>
  <c r="D28" i="3"/>
  <c r="B27" i="1" s="1"/>
  <c r="D51" i="3"/>
  <c r="D74" i="3"/>
  <c r="D92" i="3"/>
  <c r="D115" i="3"/>
  <c r="D139" i="3"/>
  <c r="D171" i="3"/>
  <c r="B21" i="1" l="1"/>
  <c r="B7" i="4"/>
  <c r="B38" i="1"/>
  <c r="B10" i="4"/>
  <c r="B52" i="1"/>
  <c r="B72" i="1"/>
  <c r="B13" i="4"/>
  <c r="G10" i="4"/>
  <c r="G6" i="4"/>
  <c r="B10" i="5"/>
  <c r="E12" i="4"/>
  <c r="B11" i="5"/>
  <c r="F48" i="1"/>
  <c r="F49" i="1"/>
  <c r="F50" i="1"/>
  <c r="F51" i="1"/>
  <c r="F47" i="1"/>
  <c r="B45" i="1"/>
  <c r="B5" i="5"/>
  <c r="B63" i="1"/>
  <c r="B6" i="5"/>
  <c r="B64" i="1"/>
  <c r="B8" i="5"/>
  <c r="B67" i="1"/>
  <c r="B4" i="5"/>
  <c r="B62" i="1"/>
  <c r="B7" i="5"/>
  <c r="B65" i="1"/>
  <c r="B9" i="5"/>
  <c r="B68" i="1"/>
  <c r="A8" i="5"/>
  <c r="A4" i="5"/>
  <c r="B59" i="1"/>
  <c r="B55" i="1"/>
  <c r="B51" i="1"/>
  <c r="A10" i="5"/>
  <c r="B36" i="1"/>
  <c r="C40" i="1"/>
  <c r="C39" i="1"/>
  <c r="C32" i="1"/>
  <c r="C33" i="1"/>
  <c r="C31" i="1"/>
  <c r="B42" i="1"/>
  <c r="B41" i="1"/>
  <c r="B35" i="1"/>
  <c r="B34" i="1"/>
  <c r="B24" i="1"/>
  <c r="B13" i="1"/>
  <c r="B44" i="1"/>
  <c r="A3" i="5"/>
  <c r="B37" i="1"/>
  <c r="B16" i="1"/>
  <c r="B15" i="1"/>
  <c r="E2" i="4"/>
  <c r="B5" i="1"/>
  <c r="B3" i="1"/>
  <c r="D1" i="1"/>
  <c r="F13" i="4"/>
  <c r="G13" i="4" s="1"/>
  <c r="F52" i="1" l="1"/>
  <c r="F12" i="4" s="1"/>
  <c r="G12"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Stefanie Steiner</author>
  </authors>
  <commentList>
    <comment ref="B9" authorId="0" shapeId="0" xr:uid="{84CA810B-2785-463D-B387-5D1BF79A436D}">
      <text>
        <r>
          <rPr>
            <sz val="9"/>
            <color indexed="81"/>
            <rFont val="Segoe UI"/>
            <family val="2"/>
          </rPr>
          <t xml:space="preserve">Definition gemäss IVHB, siehe Link im Reglement
Définition selon AIHC, voir le lien dans le règlement
Definizione secondo CIAE, veda il link nel regolamento
</t>
        </r>
      </text>
    </comment>
    <comment ref="B10" authorId="0" shapeId="0" xr:uid="{4A3BECC2-94A7-4726-A669-01433A9407AB}">
      <text>
        <r>
          <rPr>
            <sz val="9"/>
            <color indexed="81"/>
            <rFont val="Segoe UI"/>
            <family val="2"/>
          </rPr>
          <t xml:space="preserve">Quartierstrassen der Gemeinde und Durchgangsstrassen ausschliesslich für den öffentlichen Verkehr oder gemäss kommunaler Auflage.
Routes de quartier et de celles de transit réservées exclusivement au trafic public ou selon les dispositions communales.
Strade comunali e le strade di transito esclusivo del trasporto pubblico oppure secondo i re-quisiti comunali.
</t>
        </r>
      </text>
    </comment>
    <comment ref="B14" authorId="0" shapeId="0" xr:uid="{093FE0AE-BA2C-4FE6-83AE-34E2A9828851}">
      <text>
        <r>
          <rPr>
            <sz val="9"/>
            <color indexed="81"/>
            <rFont val="Segoe UI"/>
            <family val="2"/>
          </rPr>
          <t xml:space="preserve">Natürliche und / oder bepflanzte Bodenflächen, die nicht versiegelt sind und die nicht als Abstellflächen dienen.
Espaces verts imputables les surfaces naturelles et/ou végétalisées situées à l'intérieur de la surface environnante, qui sont perméables et ne servent ni au dépôt ni au stationnement.
Superfici di terreno naturali e/o piantumate all’interno della superficie libera esterna che non sono sigillate e che non fungono da area di stazionamento.
</t>
        </r>
      </text>
    </comment>
    <comment ref="B19" authorId="0" shapeId="0" xr:uid="{FEB6F4A1-D60E-4877-9059-72171F912688}">
      <text>
        <r>
          <rPr>
            <sz val="9"/>
            <color indexed="81"/>
            <rFont val="Segoe UI"/>
            <family val="2"/>
          </rPr>
          <t xml:space="preserve">Nur wenn Grünflächen nicht umsetzbar sind
Uniquement si les espaces verts ne sont pas réalisables
Solo se gli spazi verdi non sono praticabili.
</t>
        </r>
      </text>
    </comment>
    <comment ref="B20" authorId="0" shapeId="0" xr:uid="{FCDADF59-024A-42BE-AB15-792E5D5B9EED}">
      <text>
        <r>
          <rPr>
            <sz val="9"/>
            <color indexed="81"/>
            <rFont val="Segoe UI"/>
            <family val="2"/>
          </rPr>
          <t xml:space="preserve">Nur wenn Grünflächen nicht umsetzbar sind
Uniquement si les espaces verts ne sont pas réalisables
Solo se gli spazi verdi non sono praticabili.
</t>
        </r>
      </text>
    </comment>
    <comment ref="B35" authorId="0" shapeId="0" xr:uid="{278A5B75-DEC0-4BA1-87A7-7CBB96C9556E}">
      <text>
        <r>
          <rPr>
            <sz val="9"/>
            <color indexed="81"/>
            <rFont val="Segoe UI"/>
            <family val="2"/>
          </rPr>
          <t>Wird ein eigener Wert in m2 eingegeben, wird dieser Wert verwendet und die Angabe zur Anzahl Bäume kann leer gelassen werden.
Si vous saisissez une valeur personnelle en m2, cette valeur sera utilisée et l'indication du nombre d'arbres peut être laissée vide.
Se viene inserito un valore separato in m2, questo valore viene utilizzato e la voce relativa al numero di alberi può essere lasciata vuota.</t>
        </r>
      </text>
    </comment>
    <comment ref="B36" authorId="0" shapeId="0" xr:uid="{50A0377E-07B4-428F-AD74-1CDAD9EF4A90}">
      <text>
        <r>
          <rPr>
            <sz val="9"/>
            <color indexed="81"/>
            <rFont val="Segoe UI"/>
            <family val="2"/>
          </rPr>
          <t>Für die Berechnung müssen die Angben zur Umgebungsfläche ganz oben gemacht werden.
Pour le calcul, les données relatives à la surface environnante doivent être indiquées tout en haut.
Per il calcolo, le informazioni sull'area libera esterna devono essere inserite nella parte superiore.</t>
        </r>
      </text>
    </comment>
    <comment ref="B49" authorId="0" shapeId="0" xr:uid="{FD386180-EDC0-4AD0-A133-436E792E2C1C}">
      <text>
        <r>
          <rPr>
            <sz val="9"/>
            <color indexed="81"/>
            <rFont val="Segoe UI"/>
            <family val="2"/>
          </rPr>
          <t>z. B. private Parkplätze, reservierte Besucherparkplätze in Wohnüberbauungen, Firmenparkplätze für Angestellte
p. ex. places de parc privées, places de parc réservées aux visiteurs dans les loti ssements, places de parc d’entreprise pour les employés.
ad es. parcheggi privati , parcheggi riservati per i visitatori in edifi ci 
residenziali, parcheggi aziendali per dipendent</t>
        </r>
      </text>
    </comment>
    <comment ref="B51" authorId="0" shapeId="0" xr:uid="{3E11EE61-16BC-4E62-B950-67E5240997EA}">
      <text>
        <r>
          <rPr>
            <sz val="9"/>
            <color indexed="81"/>
            <rFont val="Segoe UI"/>
            <family val="2"/>
          </rPr>
          <t>Beurteilung der Belastungsstufe "gering" erfolgt mittels aktuell gültigem VSA-Merkblatt "Niederschlagswasser für geübte Anwender". Siehe dazu Link im Reglement Minergie-Areal, Vorgabe D1.3.
L'évaluation du niveau de pollution "faible" s'effectue à l'aide de la fiche technique "Gestion des eaux urbaines par temps de pluie, VSA" actuellement en vigueur. Voir à ce sujet le lien dans le règlement Minergie-Quartière, exigences D1.3.
Il livello di carico "basso" viene valutato utilizzando l'opuscolo VSA attualmente valido "Istruzioni sulle acque meteoriche per utenti esperti, VSA". Vedere  il link nelle reglamento Minergie-Quartiere, requisito D1.3.</t>
        </r>
      </text>
    </comment>
    <comment ref="B57" authorId="0" shapeId="0" xr:uid="{BDEF6831-7197-43B2-AE3D-635211A12CFD}">
      <text>
        <r>
          <rPr>
            <sz val="9"/>
            <color indexed="81"/>
            <rFont val="Segoe UI"/>
            <family val="2"/>
          </rPr>
          <t xml:space="preserve">Nur Dachflächen mit geringen Anteilen an Blei-, Kupfer-, Zink- und Zinninstallationen.
Nur Grün-/Kiesdächer ohne pestizidhaltige Materialien.
Details siehe Merkblatt VSA, Tabelle B6 (siehe Link im Reglement).
</t>
        </r>
      </text>
    </comment>
    <comment ref="B58" authorId="0" shapeId="0" xr:uid="{4A78321B-1AF7-467A-B950-C037849332A4}">
      <text>
        <r>
          <rPr>
            <sz val="9"/>
            <color indexed="81"/>
            <rFont val="Segoe UI"/>
            <family val="2"/>
          </rPr>
          <t xml:space="preserve">Gemäss Angaben in Zellen D47 - D51
</t>
        </r>
      </text>
    </comment>
    <comment ref="B62" authorId="0" shapeId="0" xr:uid="{2E334827-C23F-4B60-99D9-D86DB363B2F3}">
      <text>
        <r>
          <rPr>
            <sz val="9"/>
            <color indexed="81"/>
            <rFont val="Segoe UI"/>
            <family val="2"/>
          </rPr>
          <t>Siehe Details zu den Massnahmen im Reglement</t>
        </r>
        <r>
          <rPr>
            <b/>
            <sz val="9"/>
            <color indexed="81"/>
            <rFont val="Segoe UI"/>
            <family val="2"/>
          </rPr>
          <t xml:space="preserve">
</t>
        </r>
        <r>
          <rPr>
            <sz val="9"/>
            <color indexed="81"/>
            <rFont val="Segoe UI"/>
            <family val="2"/>
          </rPr>
          <t xml:space="preserve">
</t>
        </r>
      </text>
    </comment>
  </commentList>
</comments>
</file>

<file path=xl/sharedStrings.xml><?xml version="1.0" encoding="utf-8"?>
<sst xmlns="http://schemas.openxmlformats.org/spreadsheetml/2006/main" count="258" uniqueCount="226">
  <si>
    <t>Sprache:</t>
  </si>
  <si>
    <t>deutsch</t>
  </si>
  <si>
    <t>Uebersetzungsliste</t>
  </si>
  <si>
    <t>Minergie-Nachweis: Jahresversion und Jahr</t>
  </si>
  <si>
    <t>Index</t>
  </si>
  <si>
    <t>Auswahl</t>
  </si>
  <si>
    <t>französisch</t>
  </si>
  <si>
    <t>italienisch</t>
  </si>
  <si>
    <t>Auswahlfeld</t>
  </si>
  <si>
    <t>Version</t>
  </si>
  <si>
    <t>Hilfstool Aussenraum</t>
  </si>
  <si>
    <t>Listen</t>
  </si>
  <si>
    <t>Eingabefeld</t>
  </si>
  <si>
    <t>D1.1 Grünflächen</t>
  </si>
  <si>
    <t>D1.2 Beschattung durch Bäume</t>
  </si>
  <si>
    <t>D1.3 Verdunstung, Versickerung und Retention</t>
  </si>
  <si>
    <t>Grünflächen</t>
  </si>
  <si>
    <t>Öffentliche Strassen</t>
  </si>
  <si>
    <t>Massgebliche Umgebungsfläche</t>
  </si>
  <si>
    <t>Arealfläche total</t>
  </si>
  <si>
    <r>
      <t>m</t>
    </r>
    <r>
      <rPr>
        <vertAlign val="superscript"/>
        <sz val="11"/>
        <color theme="1"/>
        <rFont val="Arial"/>
        <family val="2"/>
      </rPr>
      <t>2</t>
    </r>
  </si>
  <si>
    <t>Anteil Grünfläche</t>
  </si>
  <si>
    <t>Anteil Beschattung</t>
  </si>
  <si>
    <t>Wohnen (I und II)</t>
  </si>
  <si>
    <t>Verwaltung, Schulen, Spitäler (III, IV, VIII)</t>
  </si>
  <si>
    <t>Übrige Gebäudekategorien</t>
  </si>
  <si>
    <t>Energiebezugsfläche nach Nutzung / Gebäudekategorie</t>
  </si>
  <si>
    <t>EBF total</t>
  </si>
  <si>
    <t>Anteil Nutzung</t>
  </si>
  <si>
    <t>Bäume im Areal</t>
  </si>
  <si>
    <t>Beschattung [m2/Baum]</t>
  </si>
  <si>
    <t>Beschattung durch Bäume</t>
  </si>
  <si>
    <t>Eingabe</t>
  </si>
  <si>
    <t>Anforderung Beschattung</t>
  </si>
  <si>
    <t>≥</t>
  </si>
  <si>
    <t>Übersicht</t>
  </si>
  <si>
    <t>Pflichtvorgaben Minergie-Areal</t>
  </si>
  <si>
    <t>Anforderung</t>
  </si>
  <si>
    <t>Projektwert</t>
  </si>
  <si>
    <t>Erfüllt?</t>
  </si>
  <si>
    <t>ja</t>
  </si>
  <si>
    <t>nein</t>
  </si>
  <si>
    <t>Berechnung der Umgebungsfläche</t>
  </si>
  <si>
    <t>Flächige Versickerung über die Schulter</t>
  </si>
  <si>
    <t xml:space="preserve">Oberirdische Retention (Wasserrückhalt, Verdunstung, direkte Bewässerung) </t>
  </si>
  <si>
    <t>Oberirdische Versickerungsanlage</t>
  </si>
  <si>
    <t>Unterirdische Versickerungsanlage (ohne Oberbodenpassage)</t>
  </si>
  <si>
    <t>Anteil mit lokaler Bewirtschaftung</t>
  </si>
  <si>
    <t>m2/Baum</t>
  </si>
  <si>
    <t>direkte Eingabe der m2</t>
  </si>
  <si>
    <t>Keine weitere Massnahme</t>
  </si>
  <si>
    <t>Erfüllung der Anforderungen an den Aussenraum</t>
  </si>
  <si>
    <t>Anteil erhaltene Bäume</t>
  </si>
  <si>
    <t>Erhalt von bestehnden Bäumen</t>
  </si>
  <si>
    <t>davon werden gefällt</t>
  </si>
  <si>
    <t>Anzahl</t>
  </si>
  <si>
    <t>Grosskronige Bäume</t>
  </si>
  <si>
    <t>Mittelkronige Bäume</t>
  </si>
  <si>
    <t>Kleinkronige Bäume</t>
  </si>
  <si>
    <t>Strumento di verifica degli spazi esterni</t>
  </si>
  <si>
    <t>Versione</t>
  </si>
  <si>
    <t>Liste</t>
  </si>
  <si>
    <t>Campo di imput</t>
  </si>
  <si>
    <t>Campo di selezione</t>
  </si>
  <si>
    <t>D1.1 Spazi verdi</t>
  </si>
  <si>
    <t>D1.2 Ombreggiamento attraverso alberature</t>
  </si>
  <si>
    <t>D1.3 Evaporazione, infiltrazione e ritenzione</t>
  </si>
  <si>
    <t>Calcolo delle superfici esterne</t>
  </si>
  <si>
    <t>sì</t>
  </si>
  <si>
    <t>no</t>
  </si>
  <si>
    <t>m2/albero</t>
  </si>
  <si>
    <t>Superficie totale del quartiere</t>
  </si>
  <si>
    <t>Superficie esterna determinante</t>
  </si>
  <si>
    <t>Spazi verdi</t>
  </si>
  <si>
    <t>Tetti verdi</t>
  </si>
  <si>
    <t xml:space="preserve">Facciate verdi </t>
  </si>
  <si>
    <t>Totale delle superfici verdi</t>
  </si>
  <si>
    <t>Percentuale di spazi verdi</t>
  </si>
  <si>
    <t>Superficie di riferimento energetico secondo la destinazione d'uso / categoria di edificio</t>
  </si>
  <si>
    <t>Abitazioni (I e II)</t>
  </si>
  <si>
    <t>Amministrazione, scuole, ospedali (III, IV, VIII)</t>
  </si>
  <si>
    <t>Altre categorie di edificio</t>
  </si>
  <si>
    <t>AE totale</t>
  </si>
  <si>
    <t>Alberi nel quartiere</t>
  </si>
  <si>
    <t>Alberi a chioma grande</t>
  </si>
  <si>
    <t>Alberi a chioma media</t>
  </si>
  <si>
    <t>Alberi a chioma piccola</t>
  </si>
  <si>
    <t>Ombreggiamento attraverso alberature</t>
  </si>
  <si>
    <t>Requisito di ombreggiamento</t>
  </si>
  <si>
    <t>Percentuale di utilizzo</t>
  </si>
  <si>
    <t>Ombreggiamento [m2/albero]</t>
  </si>
  <si>
    <t xml:space="preserve">Valore di progetto </t>
  </si>
  <si>
    <t>Requisito</t>
  </si>
  <si>
    <t>Ritenzione superficiale (ritenzione idrica, evaporazione, irrigazione diretta)</t>
  </si>
  <si>
    <t>Ritenzione sotterranea (per es. cisterne, cunette filtranti, bacini di ritenzione dell'acqua piovana)</t>
  </si>
  <si>
    <t>Misura superficiale</t>
  </si>
  <si>
    <t>Misura sotterranea</t>
  </si>
  <si>
    <t>Spiazzi e aree di circolazione a diretto contatto con la pioggia</t>
  </si>
  <si>
    <t>Superfici impermeabilizzate/costruite  a diretto contatto con la pioggia</t>
  </si>
  <si>
    <t>Misure per la gestione locale</t>
  </si>
  <si>
    <t>Nessuna ulteriore misura</t>
  </si>
  <si>
    <t>Soddisfazione dei requisiti per gli spazi esterni</t>
  </si>
  <si>
    <t>Panoramica</t>
  </si>
  <si>
    <t>Requisiti obbligatori Minergie-Quartiere</t>
  </si>
  <si>
    <t>Soddisfatto?</t>
  </si>
  <si>
    <t>Percentuale di alberi conservati</t>
  </si>
  <si>
    <t>Numero</t>
  </si>
  <si>
    <t>Input</t>
  </si>
  <si>
    <t>Strade pubbliche</t>
  </si>
  <si>
    <t>Quota parte di ombreggiamento</t>
  </si>
  <si>
    <t>Drenaggio superficiale a margine</t>
  </si>
  <si>
    <t>Sistema di drenaggio superficiale</t>
  </si>
  <si>
    <t>Sistema di drenaggio sotterraneo (senza passaggio dallo strato di terreno superficiale)</t>
  </si>
  <si>
    <t>Quota parte con gestione locale</t>
  </si>
  <si>
    <t>inserimento diretto di m2</t>
  </si>
  <si>
    <t>Conservazione di alberi esistenti</t>
  </si>
  <si>
    <t>di cui ne vengono abbattuti</t>
  </si>
  <si>
    <t>Gebäudeflächen</t>
  </si>
  <si>
    <t>Bestehende gesunde Bäume</t>
  </si>
  <si>
    <t>Alberi sani esistenti</t>
  </si>
  <si>
    <t>Superficie di pavimento dell'edificio</t>
  </si>
  <si>
    <t>Tutti gli spiazzi e le aree di circolazione con bassi carichi di acque meteoriche sono dotati di superfici in grado di favorire l'infiltrazione?</t>
  </si>
  <si>
    <t>Totale delle superfici impermeabilizzate/costruite a diretto contatto con la pioggia con bassi carichi di acque meteoriche</t>
  </si>
  <si>
    <t>di cui con gestione locale</t>
  </si>
  <si>
    <t>Outil d'aide "Aménagements extérieurs"</t>
  </si>
  <si>
    <t>Listes</t>
  </si>
  <si>
    <t>Champ de saisie</t>
  </si>
  <si>
    <t>Champ de sélection</t>
  </si>
  <si>
    <t>D1.1 Espaces verts</t>
  </si>
  <si>
    <t>D1.2 Ombrage par les arbres</t>
  </si>
  <si>
    <t>D1.3 Évaporation, infiltration et rétention</t>
  </si>
  <si>
    <t>Calcul de la surface environnante</t>
  </si>
  <si>
    <t>oui</t>
  </si>
  <si>
    <t>non</t>
  </si>
  <si>
    <t>Saisie</t>
  </si>
  <si>
    <t>m2/arbre</t>
  </si>
  <si>
    <t>Surface totale du quartier</t>
  </si>
  <si>
    <t>Surface des bâtiments</t>
  </si>
  <si>
    <t>Routes publiques</t>
  </si>
  <si>
    <t>Surface environnante déterminante</t>
  </si>
  <si>
    <t>Espaces verts</t>
  </si>
  <si>
    <t>Toitures végétalisées</t>
  </si>
  <si>
    <t>Façades végétalisées</t>
  </si>
  <si>
    <t>Total des espaces verts</t>
  </si>
  <si>
    <t>Part de la surface verte</t>
  </si>
  <si>
    <t>SRE par utilisation / catégorie de bâtiment</t>
  </si>
  <si>
    <t>Habitat (I et II)</t>
  </si>
  <si>
    <t>Administration, école, hôpital (III, IV, VIII)</t>
  </si>
  <si>
    <t>Autres catégories de bâtiments</t>
  </si>
  <si>
    <t>SRE totale</t>
  </si>
  <si>
    <t>Toutes les surfaces au sol à faible impact sur l'écoulement des eaux de pluie sont-elles équipées de revêtements permettant l'infiltration ?</t>
  </si>
  <si>
    <t>Arbres sur le quartier</t>
  </si>
  <si>
    <t>Arbres à grande couronne</t>
  </si>
  <si>
    <t>Arbres à couronne moyenne</t>
  </si>
  <si>
    <t>Arbres à petite couronne</t>
  </si>
  <si>
    <t>Ombre portée par les arbres</t>
  </si>
  <si>
    <t>Part d'ombre</t>
  </si>
  <si>
    <t>Exigence d'ombrage</t>
  </si>
  <si>
    <t>Part d'utilisation</t>
  </si>
  <si>
    <t>Ombrage [m2/arbre]</t>
  </si>
  <si>
    <t>Valeur du projet</t>
  </si>
  <si>
    <t>Exigence</t>
  </si>
  <si>
    <t>Infiltration par le bas</t>
  </si>
  <si>
    <t xml:space="preserve">Rétention en surface (rétention d'eau, évaporation, irrigation directe) </t>
  </si>
  <si>
    <t>Installation d'infiltration en surface</t>
  </si>
  <si>
    <t>Installation d'infiltration souterraine (sans passage par la terre végétale)</t>
  </si>
  <si>
    <t>Mesure en surface</t>
  </si>
  <si>
    <t>Mesure souterraine</t>
  </si>
  <si>
    <t>Surfaces au sol exposées à la pluie</t>
  </si>
  <si>
    <t>Surfaces irriguées imperméabilisées/construites</t>
  </si>
  <si>
    <t>Surface totale irriguée imperméabilisée/construite avec faible charge sur l'écoulement des eaux pluviales</t>
  </si>
  <si>
    <t>dont avec gestion locale</t>
  </si>
  <si>
    <t>Part avec gestion locale</t>
  </si>
  <si>
    <t>Mesures de gestion locale</t>
  </si>
  <si>
    <t>Saisie directe des m2</t>
  </si>
  <si>
    <t>Aucune autre mesure</t>
  </si>
  <si>
    <t>Respect des exigences en matière d'espaces extérieurs</t>
  </si>
  <si>
    <t>Aperçu</t>
  </si>
  <si>
    <t>Exigences Minergie-Quartier</t>
  </si>
  <si>
    <t>Respectées ?</t>
  </si>
  <si>
    <t>Conservation des arbres existants</t>
  </si>
  <si>
    <t>Arbres existants sains</t>
  </si>
  <si>
    <t>dont abattus</t>
  </si>
  <si>
    <t>Proportion d'arbres conservés</t>
  </si>
  <si>
    <t>Nombre</t>
  </si>
  <si>
    <t>Hauszufahrten</t>
  </si>
  <si>
    <t>Geh-, Rad-, Feld-, Wald- und Flurwege, Perrons</t>
  </si>
  <si>
    <t>Gering belastete Strassen</t>
  </si>
  <si>
    <t>Parkplätze mit wenigen Fahrzeugwechseln inkl. der dazugehörigen Manövrier- und Verkehrsflächen</t>
  </si>
  <si>
    <t>Werden die folgenden Flächen mit versickerungfähigen Belägen ausgestattet?</t>
  </si>
  <si>
    <t>Kommentare</t>
  </si>
  <si>
    <t>Commentaires</t>
  </si>
  <si>
    <t>Commenti</t>
  </si>
  <si>
    <t>Vorplätze</t>
  </si>
  <si>
    <t>Regenwassernutzung (Wahlvorgabe D1.5)</t>
  </si>
  <si>
    <t>(falls mehrere vorhanden)</t>
  </si>
  <si>
    <t>nicht vorhanden</t>
  </si>
  <si>
    <t>Versiegelte/überbaute beregnete Flächen mit geringer Belastung des Niederschlagabwasser-Abflusses</t>
  </si>
  <si>
    <t>Dachflächen total</t>
  </si>
  <si>
    <r>
      <t>m</t>
    </r>
    <r>
      <rPr>
        <vertAlign val="superscript"/>
        <sz val="11"/>
        <color theme="0"/>
        <rFont val="Arial"/>
        <family val="2"/>
      </rPr>
      <t>2</t>
    </r>
  </si>
  <si>
    <t>Platz- und Verkehrsflächen mit geringer Belastung des Niederschlagabwasser-Abflusses</t>
  </si>
  <si>
    <t>Versiegelte</t>
  </si>
  <si>
    <r>
      <t>m</t>
    </r>
    <r>
      <rPr>
        <b/>
        <vertAlign val="superscript"/>
        <sz val="11"/>
        <color theme="1"/>
        <rFont val="Arial"/>
        <family val="2"/>
      </rPr>
      <t>2</t>
    </r>
  </si>
  <si>
    <t>Unterirdische Retention (z. B. Zisternen, Rigolen, Regenrückhaltebecken)</t>
  </si>
  <si>
    <t>Rétention souterraine (par ex. citernes, rigoles, bassins de rétention des eaux de pluie)</t>
  </si>
  <si>
    <t>Flächen davon, deren Niederschlags-Abwasser lokal bewirtschaftet wird</t>
  </si>
  <si>
    <t>davon Dachflächen aus überwiegend inerten Materialien oder Grün- /Kiesdächer</t>
  </si>
  <si>
    <t>Oberflächige Massnahmen</t>
  </si>
  <si>
    <t>Unterirdische Massnahmen</t>
  </si>
  <si>
    <t>Keine lokale Bewirtschaftung</t>
  </si>
  <si>
    <t>Falls nein: Geben Sie die versiegelte Fläche an und begründen Sie unten im Feld "Kommentar" die Ausnahme</t>
  </si>
  <si>
    <t>Ausnahmen prüfen</t>
  </si>
  <si>
    <t>versickerungsfähig</t>
  </si>
  <si>
    <t>Ausnahmen</t>
  </si>
  <si>
    <t>Gesamtfläche der Ausnahmen [m2]</t>
  </si>
  <si>
    <t>Fehlende Eingabe</t>
  </si>
  <si>
    <t>Ausgefüllt?</t>
  </si>
  <si>
    <t>Sind alle Platz- und Verkehrsflächen mit geringer Belastung des Niederschlagabwasser-Abflusses mit versickerungsfähigen Belägen ausgestattet?</t>
  </si>
  <si>
    <t>Achtung: Summe der Flächen darf nicht grösser sein als Zelle D56.</t>
  </si>
  <si>
    <t>Welche Massnahmen werden umgesetzt, um das Niederschlags-Abwasser der Flächen in Zelle D56 zu bewirtschaften?</t>
  </si>
  <si>
    <t>Fehlende Grünfläche zur Erreichung der Anforderung</t>
  </si>
  <si>
    <t>Begrünte Dächer zur Kompensation von Grünflächen</t>
  </si>
  <si>
    <t>Begrünte Fassaden zur Kompensation von Grünflächen</t>
  </si>
  <si>
    <t>Begründung für die Kompensation der Grünflächen</t>
  </si>
  <si>
    <t>Kann der Anteil Grünfläche nicht umgesetzt werden?</t>
  </si>
  <si>
    <t>Kompensatiosfläche auf Dächern/Fassaden erfüllt?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</si>
</sst>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 #,##0_ ;_ * \-#,##0_ ;_ * &quot;-&quot;??_ ;_ @_ "/>
    <numFmt numFmtId="165" formatCode="#,##0.0"/>
    <numFmt numFmtId="166" formatCode="0.0%"/>
    <numFmt numFmtId="167" formatCode="0.0"/>
  </numFmts>
  <fonts count="20" x14ac:knownFonts="1">
    <font>
      <sz val="11"/>
      <color theme="1"/>
      <name val="Calibri"/>
      <family val="2"/>
      <scheme val="minor"/>
    </font>
    <font>
      <sz val="11"/>
      <color theme="1"/>
      <name val="Calibri"/>
      <family val="2"/>
      <scheme val="minor"/>
    </font>
    <font>
      <b/>
      <sz val="9"/>
      <name val="Arial"/>
      <family val="2"/>
    </font>
    <font>
      <sz val="9"/>
      <name val="Arial"/>
      <family val="2"/>
    </font>
    <font>
      <sz val="9"/>
      <color theme="1"/>
      <name val="Arial"/>
      <family val="2"/>
    </font>
    <font>
      <b/>
      <sz val="11"/>
      <color theme="1"/>
      <name val="Arial"/>
      <family val="2"/>
    </font>
    <font>
      <sz val="11"/>
      <color theme="1"/>
      <name val="Arial"/>
      <family val="2"/>
    </font>
    <font>
      <sz val="8"/>
      <name val="Arial"/>
      <family val="2"/>
    </font>
    <font>
      <sz val="9"/>
      <color theme="0"/>
      <name val="Arial"/>
      <family val="2"/>
    </font>
    <font>
      <sz val="9"/>
      <color indexed="81"/>
      <name val="Segoe UI"/>
      <family val="2"/>
    </font>
    <font>
      <vertAlign val="superscript"/>
      <sz val="11"/>
      <color theme="1"/>
      <name val="Arial"/>
      <family val="2"/>
    </font>
    <font>
      <b/>
      <sz val="9"/>
      <color theme="1"/>
      <name val="Arial"/>
      <family val="2"/>
    </font>
    <font>
      <i/>
      <sz val="9"/>
      <color theme="1"/>
      <name val="Arial"/>
      <family val="2"/>
    </font>
    <font>
      <b/>
      <sz val="14"/>
      <color theme="1"/>
      <name val="Arial"/>
      <family val="2"/>
    </font>
    <font>
      <sz val="11"/>
      <color theme="0"/>
      <name val="Arial"/>
      <family val="2"/>
    </font>
    <font>
      <vertAlign val="superscript"/>
      <sz val="11"/>
      <color theme="0"/>
      <name val="Arial"/>
      <family val="2"/>
    </font>
    <font>
      <b/>
      <vertAlign val="superscript"/>
      <sz val="11"/>
      <color theme="1"/>
      <name val="Arial"/>
      <family val="2"/>
    </font>
    <font>
      <b/>
      <sz val="9"/>
      <color rgb="FFFF0000"/>
      <name val="Arial"/>
      <family val="2"/>
    </font>
    <font>
      <sz val="11"/>
      <color rgb="FFFF0000"/>
      <name val="Arial"/>
      <family val="2"/>
    </font>
    <font>
      <b/>
      <sz val="9"/>
      <color indexed="81"/>
      <name val="Segoe UI"/>
      <family val="2"/>
    </font>
  </fonts>
  <fills count="13">
    <fill>
      <patternFill patternType="none"/>
    </fill>
    <fill>
      <patternFill patternType="gray125"/>
    </fill>
    <fill>
      <patternFill patternType="solid">
        <fgColor theme="0"/>
        <bgColor indexed="64"/>
      </patternFill>
    </fill>
    <fill>
      <patternFill patternType="solid">
        <fgColor rgb="FFCCFF66"/>
        <bgColor indexed="64"/>
      </patternFill>
    </fill>
    <fill>
      <patternFill patternType="solid">
        <fgColor indexed="9"/>
        <bgColor indexed="64"/>
      </patternFill>
    </fill>
    <fill>
      <patternFill patternType="solid">
        <fgColor rgb="FFFFFF00"/>
        <bgColor indexed="64"/>
      </patternFill>
    </fill>
    <fill>
      <patternFill patternType="solid">
        <fgColor indexed="47"/>
        <bgColor indexed="64"/>
      </patternFill>
    </fill>
    <fill>
      <patternFill patternType="solid">
        <fgColor rgb="FFFFFF99"/>
        <bgColor indexed="64"/>
      </patternFill>
    </fill>
    <fill>
      <patternFill patternType="solid">
        <fgColor indexed="42"/>
        <bgColor indexed="64"/>
      </patternFill>
    </fill>
    <fill>
      <patternFill patternType="solid">
        <fgColor rgb="FFEEFFDD"/>
        <bgColor indexed="64"/>
      </patternFill>
    </fill>
    <fill>
      <patternFill patternType="solid">
        <fgColor rgb="FFFF3399"/>
        <bgColor indexed="64"/>
      </patternFill>
    </fill>
    <fill>
      <patternFill patternType="solid">
        <fgColor rgb="FFFFB7B7"/>
        <bgColor indexed="64"/>
      </patternFill>
    </fill>
    <fill>
      <patternFill patternType="solid">
        <fgColor theme="6" tint="0.39997558519241921"/>
        <bgColor indexed="64"/>
      </patternFill>
    </fill>
  </fills>
  <borders count="55">
    <border>
      <left/>
      <right/>
      <top/>
      <bottom/>
      <diagonal/>
    </border>
    <border>
      <left style="hair">
        <color auto="1"/>
      </left>
      <right style="hair">
        <color auto="1"/>
      </right>
      <top/>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right style="hair">
        <color auto="1"/>
      </right>
      <top style="hair">
        <color auto="1"/>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auto="1"/>
      </left>
      <right/>
      <top style="hair">
        <color indexed="64"/>
      </top>
      <bottom style="hair">
        <color indexed="64"/>
      </bottom>
      <diagonal/>
    </border>
    <border>
      <left style="thin">
        <color indexed="64"/>
      </left>
      <right/>
      <top style="hair">
        <color indexed="64"/>
      </top>
      <bottom style="thin">
        <color indexed="64"/>
      </bottom>
      <diagonal/>
    </border>
    <border>
      <left style="thin">
        <color auto="1"/>
      </left>
      <right/>
      <top style="thin">
        <color auto="1"/>
      </top>
      <bottom/>
      <diagonal/>
    </border>
    <border>
      <left/>
      <right/>
      <top style="thin">
        <color auto="1"/>
      </top>
      <bottom/>
      <diagonal/>
    </border>
    <border>
      <left style="hair">
        <color auto="1"/>
      </left>
      <right/>
      <top style="thin">
        <color auto="1"/>
      </top>
      <bottom/>
      <diagonal/>
    </border>
    <border>
      <left style="hair">
        <color auto="1"/>
      </left>
      <right style="thin">
        <color auto="1"/>
      </right>
      <top style="thin">
        <color auto="1"/>
      </top>
      <bottom/>
      <diagonal/>
    </border>
    <border>
      <left style="hair">
        <color auto="1"/>
      </left>
      <right/>
      <top style="hair">
        <color auto="1"/>
      </top>
      <bottom style="thin">
        <color auto="1"/>
      </bottom>
      <diagonal/>
    </border>
    <border>
      <left/>
      <right/>
      <top style="thin">
        <color auto="1"/>
      </top>
      <bottom style="hair">
        <color auto="1"/>
      </bottom>
      <diagonal/>
    </border>
    <border>
      <left/>
      <right style="thin">
        <color auto="1"/>
      </right>
      <top/>
      <bottom/>
      <diagonal/>
    </border>
    <border>
      <left/>
      <right style="thin">
        <color auto="1"/>
      </right>
      <top style="thin">
        <color auto="1"/>
      </top>
      <bottom style="hair">
        <color auto="1"/>
      </bottom>
      <diagonal/>
    </border>
    <border>
      <left/>
      <right/>
      <top style="hair">
        <color auto="1"/>
      </top>
      <bottom style="hair">
        <color auto="1"/>
      </bottom>
      <diagonal/>
    </border>
    <border>
      <left style="hair">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diagonal/>
    </border>
    <border>
      <left/>
      <right/>
      <top style="hair">
        <color auto="1"/>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bottom style="hair">
        <color indexed="64"/>
      </bottom>
      <diagonal/>
    </border>
    <border>
      <left/>
      <right style="hair">
        <color indexed="64"/>
      </right>
      <top style="hair">
        <color indexed="64"/>
      </top>
      <bottom/>
      <diagonal/>
    </border>
    <border>
      <left style="hair">
        <color indexed="64"/>
      </left>
      <right style="thin">
        <color auto="1"/>
      </right>
      <top/>
      <bottom/>
      <diagonal/>
    </border>
    <border>
      <left/>
      <right style="thin">
        <color auto="1"/>
      </right>
      <top/>
      <bottom style="hair">
        <color auto="1"/>
      </bottom>
      <diagonal/>
    </border>
    <border>
      <left/>
      <right/>
      <top/>
      <bottom style="hair">
        <color auto="1"/>
      </bottom>
      <diagonal/>
    </border>
    <border>
      <left/>
      <right style="thin">
        <color indexed="64"/>
      </right>
      <top style="hair">
        <color indexed="64"/>
      </top>
      <bottom/>
      <diagonal/>
    </border>
    <border>
      <left/>
      <right style="hair">
        <color indexed="64"/>
      </right>
      <top/>
      <bottom style="thin">
        <color indexed="64"/>
      </bottom>
      <diagonal/>
    </border>
    <border>
      <left style="hair">
        <color auto="1"/>
      </left>
      <right style="hair">
        <color auto="1"/>
      </right>
      <top/>
      <bottom style="thin">
        <color indexed="64"/>
      </bottom>
      <diagonal/>
    </border>
    <border>
      <left/>
      <right style="thin">
        <color auto="1"/>
      </right>
      <top/>
      <bottom style="thin">
        <color indexed="64"/>
      </bottom>
      <diagonal/>
    </border>
    <border>
      <left/>
      <right/>
      <top/>
      <bottom style="thin">
        <color indexed="64"/>
      </bottom>
      <diagonal/>
    </border>
    <border>
      <left style="thin">
        <color auto="1"/>
      </left>
      <right/>
      <top/>
      <bottom/>
      <diagonal/>
    </border>
    <border>
      <left style="thin">
        <color auto="1"/>
      </left>
      <right style="hair">
        <color auto="1"/>
      </right>
      <top style="hair">
        <color auto="1"/>
      </top>
      <bottom style="hair">
        <color auto="1"/>
      </bottom>
      <diagonal/>
    </border>
    <border>
      <left/>
      <right style="thin">
        <color auto="1"/>
      </right>
      <top style="thin">
        <color auto="1"/>
      </top>
      <bottom/>
      <diagonal/>
    </border>
    <border>
      <left/>
      <right/>
      <top style="hair">
        <color auto="1"/>
      </top>
      <bottom style="thin">
        <color auto="1"/>
      </bottom>
      <diagonal/>
    </border>
    <border>
      <left/>
      <right style="thin">
        <color auto="1"/>
      </right>
      <top style="hair">
        <color auto="1"/>
      </top>
      <bottom style="thin">
        <color auto="1"/>
      </bottom>
      <diagonal/>
    </border>
    <border>
      <left/>
      <right style="hair">
        <color auto="1"/>
      </right>
      <top style="thin">
        <color auto="1"/>
      </top>
      <bottom/>
      <diagonal/>
    </border>
    <border>
      <left style="hair">
        <color auto="1"/>
      </left>
      <right/>
      <top/>
      <bottom style="hair">
        <color auto="1"/>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06">
    <xf numFmtId="0" fontId="0" fillId="0" borderId="0" xfId="0"/>
    <xf numFmtId="0" fontId="2" fillId="0" borderId="1" xfId="0" applyFont="1" applyBorder="1" applyAlignment="1">
      <alignment horizontal="center" wrapText="1"/>
    </xf>
    <xf numFmtId="0" fontId="2" fillId="2" borderId="1" xfId="0" applyFont="1" applyFill="1" applyBorder="1" applyAlignment="1">
      <alignment horizontal="center" wrapText="1"/>
    </xf>
    <xf numFmtId="0" fontId="2" fillId="3" borderId="0" xfId="0" applyFont="1" applyFill="1" applyAlignment="1" applyProtection="1">
      <alignment horizontal="center" wrapText="1"/>
      <protection locked="0"/>
    </xf>
    <xf numFmtId="0" fontId="2" fillId="4" borderId="2" xfId="0" applyFont="1" applyFill="1" applyBorder="1" applyAlignment="1">
      <alignment horizontal="left" wrapText="1"/>
    </xf>
    <xf numFmtId="0" fontId="2" fillId="2" borderId="3" xfId="0" applyFont="1" applyFill="1" applyBorder="1" applyAlignment="1">
      <alignment wrapText="1"/>
    </xf>
    <xf numFmtId="164" fontId="3" fillId="0" borderId="0" xfId="1" applyNumberFormat="1" applyFont="1" applyAlignment="1">
      <alignment wrapText="1"/>
    </xf>
    <xf numFmtId="0" fontId="3" fillId="0" borderId="0" xfId="0" applyFont="1" applyAlignment="1">
      <alignment wrapText="1"/>
    </xf>
    <xf numFmtId="0" fontId="3" fillId="0" borderId="0" xfId="0" applyFont="1" applyAlignment="1">
      <alignment horizontal="left" wrapText="1"/>
    </xf>
    <xf numFmtId="0" fontId="4" fillId="0" borderId="0" xfId="0" applyFont="1"/>
    <xf numFmtId="0" fontId="2" fillId="5" borderId="4" xfId="0" applyFont="1" applyFill="1" applyBorder="1" applyAlignment="1">
      <alignment horizontal="center" wrapText="1"/>
    </xf>
    <xf numFmtId="0" fontId="2" fillId="2" borderId="5" xfId="0" applyFont="1" applyFill="1" applyBorder="1" applyAlignment="1">
      <alignment horizontal="center" wrapText="1"/>
    </xf>
    <xf numFmtId="0" fontId="3" fillId="5" borderId="6" xfId="0" applyFont="1" applyFill="1" applyBorder="1" applyAlignment="1">
      <alignment horizontal="center" wrapText="1"/>
    </xf>
    <xf numFmtId="0" fontId="2" fillId="4" borderId="7" xfId="0" applyFont="1" applyFill="1" applyBorder="1" applyAlignment="1">
      <alignment horizontal="left" wrapText="1"/>
    </xf>
    <xf numFmtId="0" fontId="2" fillId="4" borderId="2" xfId="0" applyFont="1" applyFill="1" applyBorder="1" applyAlignment="1">
      <alignment horizontal="center" wrapText="1"/>
    </xf>
    <xf numFmtId="0" fontId="2" fillId="2" borderId="2" xfId="0" applyFont="1" applyFill="1" applyBorder="1" applyAlignment="1">
      <alignment horizontal="center" wrapText="1"/>
    </xf>
    <xf numFmtId="0" fontId="2" fillId="4" borderId="3" xfId="0" applyFont="1" applyFill="1" applyBorder="1" applyAlignment="1">
      <alignment horizontal="left" wrapText="1"/>
    </xf>
    <xf numFmtId="0" fontId="2" fillId="6" borderId="3" xfId="0" applyFont="1" applyFill="1" applyBorder="1" applyAlignment="1">
      <alignment wrapText="1"/>
    </xf>
    <xf numFmtId="0" fontId="2" fillId="7" borderId="3" xfId="0" applyFont="1" applyFill="1" applyBorder="1" applyAlignment="1">
      <alignment wrapText="1"/>
    </xf>
    <xf numFmtId="0" fontId="2" fillId="8" borderId="3" xfId="0" applyFont="1" applyFill="1" applyBorder="1" applyAlignment="1">
      <alignment wrapText="1"/>
    </xf>
    <xf numFmtId="0" fontId="4" fillId="0" borderId="0" xfId="0" applyFont="1" applyAlignment="1">
      <alignment horizontal="center"/>
    </xf>
    <xf numFmtId="0" fontId="4" fillId="0" borderId="0" xfId="0" applyFont="1" applyAlignment="1">
      <alignment horizontal="left" wrapText="1"/>
    </xf>
    <xf numFmtId="0" fontId="4" fillId="0" borderId="0" xfId="0" applyFont="1" applyAlignment="1">
      <alignment wrapText="1"/>
    </xf>
    <xf numFmtId="0" fontId="4" fillId="0" borderId="8" xfId="0" applyFont="1" applyBorder="1" applyAlignment="1">
      <alignment horizontal="left"/>
    </xf>
    <xf numFmtId="0" fontId="4" fillId="0" borderId="0" xfId="0" applyFont="1" applyAlignment="1">
      <alignment horizontal="right" vertical="center"/>
    </xf>
    <xf numFmtId="0" fontId="4" fillId="0" borderId="0" xfId="0" applyFont="1" applyAlignment="1">
      <alignment horizontal="left" vertical="center"/>
    </xf>
    <xf numFmtId="0" fontId="4" fillId="0" borderId="0" xfId="0" applyFont="1" applyAlignment="1">
      <alignment horizontal="left"/>
    </xf>
    <xf numFmtId="0" fontId="5" fillId="0" borderId="0" xfId="0" applyFont="1" applyAlignment="1">
      <alignment horizontal="left" vertical="center"/>
    </xf>
    <xf numFmtId="0" fontId="5" fillId="0" borderId="0" xfId="0" applyFont="1" applyAlignment="1">
      <alignment horizontal="center" vertical="center"/>
    </xf>
    <xf numFmtId="0" fontId="6" fillId="0" borderId="0" xfId="0" applyFont="1"/>
    <xf numFmtId="0" fontId="5" fillId="0" borderId="0" xfId="0" applyFont="1" applyAlignment="1">
      <alignment vertical="top" wrapText="1"/>
    </xf>
    <xf numFmtId="0" fontId="7" fillId="5" borderId="0" xfId="0" applyFont="1" applyFill="1" applyAlignment="1">
      <alignment horizontal="center" vertical="center"/>
    </xf>
    <xf numFmtId="0" fontId="2" fillId="0" borderId="0" xfId="0" applyFont="1" applyAlignment="1">
      <alignment horizontal="center"/>
    </xf>
    <xf numFmtId="0" fontId="7" fillId="9" borderId="0" xfId="0" applyFont="1" applyFill="1" applyAlignment="1">
      <alignment horizontal="center" vertical="center"/>
    </xf>
    <xf numFmtId="0" fontId="7" fillId="0" borderId="0" xfId="0" applyFont="1" applyAlignment="1">
      <alignment vertical="center"/>
    </xf>
    <xf numFmtId="0" fontId="3" fillId="0" borderId="0" xfId="0" applyFont="1" applyAlignment="1">
      <alignment horizontal="center" vertical="center"/>
    </xf>
    <xf numFmtId="0" fontId="2" fillId="0" borderId="0" xfId="0" applyFont="1"/>
    <xf numFmtId="0" fontId="3" fillId="4" borderId="0" xfId="0" applyFont="1" applyFill="1" applyAlignment="1">
      <alignment horizontal="center" vertical="center"/>
    </xf>
    <xf numFmtId="0" fontId="3" fillId="4" borderId="0" xfId="0" applyFont="1" applyFill="1"/>
    <xf numFmtId="0" fontId="3" fillId="0" borderId="0" xfId="0" applyFont="1"/>
    <xf numFmtId="0" fontId="2" fillId="4" borderId="0" xfId="0" applyFont="1" applyFill="1" applyAlignment="1">
      <alignment horizontal="right" vertical="center"/>
    </xf>
    <xf numFmtId="0" fontId="8" fillId="4" borderId="0" xfId="0" applyFont="1" applyFill="1" applyAlignment="1">
      <alignment horizontal="left" vertical="center"/>
    </xf>
    <xf numFmtId="0" fontId="8" fillId="4" borderId="0" xfId="0" applyFont="1" applyFill="1"/>
    <xf numFmtId="0" fontId="2" fillId="4" borderId="0" xfId="0" applyFont="1" applyFill="1"/>
    <xf numFmtId="0" fontId="7" fillId="0" borderId="0" xfId="0" applyFont="1" applyAlignment="1">
      <alignment horizontal="center" vertical="center"/>
    </xf>
    <xf numFmtId="0" fontId="2" fillId="0" borderId="0" xfId="0" applyFont="1" applyAlignment="1">
      <alignment horizontal="right" vertical="center"/>
    </xf>
    <xf numFmtId="0" fontId="8" fillId="0" borderId="0" xfId="0" applyFont="1" applyAlignment="1">
      <alignment horizontal="left" vertical="center"/>
    </xf>
    <xf numFmtId="0" fontId="8" fillId="0" borderId="0" xfId="0" applyFont="1"/>
    <xf numFmtId="0" fontId="6" fillId="0" borderId="0" xfId="0" applyFont="1" applyAlignment="1">
      <alignment horizontal="center" vertical="center"/>
    </xf>
    <xf numFmtId="165" fontId="6" fillId="0" borderId="0" xfId="0" applyNumberFormat="1" applyFont="1" applyAlignment="1">
      <alignment horizontal="center" vertical="center"/>
    </xf>
    <xf numFmtId="0" fontId="5" fillId="0" borderId="0" xfId="0" applyFont="1" applyAlignment="1">
      <alignment vertical="center"/>
    </xf>
    <xf numFmtId="0" fontId="6" fillId="0" borderId="0" xfId="0" applyFont="1" applyAlignment="1">
      <alignment vertical="center"/>
    </xf>
    <xf numFmtId="0" fontId="5" fillId="0" borderId="0" xfId="0" applyFont="1"/>
    <xf numFmtId="165" fontId="6" fillId="0" borderId="3" xfId="0" applyNumberFormat="1" applyFont="1" applyBorder="1" applyAlignment="1">
      <alignment horizontal="center" vertical="center"/>
    </xf>
    <xf numFmtId="165" fontId="6" fillId="0" borderId="15" xfId="0" applyNumberFormat="1" applyFont="1" applyBorder="1" applyAlignment="1">
      <alignment horizontal="center" vertical="center"/>
    </xf>
    <xf numFmtId="0" fontId="6" fillId="0" borderId="13" xfId="0" applyFont="1" applyBorder="1" applyAlignment="1">
      <alignment horizontal="center"/>
    </xf>
    <xf numFmtId="0" fontId="6" fillId="0" borderId="16" xfId="0" applyFont="1" applyBorder="1" applyAlignment="1">
      <alignment horizontal="center" vertical="center"/>
    </xf>
    <xf numFmtId="0" fontId="6" fillId="0" borderId="7" xfId="0" applyFont="1" applyBorder="1" applyAlignment="1">
      <alignment horizontal="center" vertical="center"/>
    </xf>
    <xf numFmtId="0" fontId="6" fillId="0" borderId="17" xfId="0" applyFont="1" applyBorder="1" applyAlignment="1">
      <alignment horizontal="center" vertical="center"/>
    </xf>
    <xf numFmtId="0" fontId="6" fillId="0" borderId="7" xfId="0" applyFont="1" applyBorder="1"/>
    <xf numFmtId="0" fontId="6" fillId="0" borderId="18" xfId="0" applyFont="1" applyBorder="1" applyAlignment="1">
      <alignment vertical="center"/>
    </xf>
    <xf numFmtId="0" fontId="6" fillId="0" borderId="19" xfId="0" applyFont="1" applyBorder="1" applyAlignment="1">
      <alignment vertical="center"/>
    </xf>
    <xf numFmtId="0" fontId="6" fillId="0" borderId="20" xfId="0" applyFont="1" applyBorder="1" applyAlignment="1">
      <alignment vertical="center"/>
    </xf>
    <xf numFmtId="0" fontId="6" fillId="0" borderId="19" xfId="0" applyFont="1" applyBorder="1"/>
    <xf numFmtId="0" fontId="6" fillId="0" borderId="19" xfId="0" applyFont="1" applyBorder="1" applyAlignment="1">
      <alignment horizontal="left" indent="1"/>
    </xf>
    <xf numFmtId="0" fontId="11" fillId="0" borderId="21" xfId="0" applyFont="1" applyBorder="1"/>
    <xf numFmtId="0" fontId="4" fillId="0" borderId="22" xfId="0" applyFont="1" applyBorder="1" applyAlignment="1">
      <alignment horizontal="center"/>
    </xf>
    <xf numFmtId="0" fontId="11" fillId="0" borderId="24" xfId="0" applyFont="1" applyBorder="1" applyAlignment="1">
      <alignment horizontal="center"/>
    </xf>
    <xf numFmtId="0" fontId="4" fillId="0" borderId="25" xfId="0" applyFont="1" applyBorder="1" applyAlignment="1">
      <alignment horizontal="center" vertical="center"/>
    </xf>
    <xf numFmtId="0" fontId="12" fillId="0" borderId="0" xfId="0" applyFont="1" applyAlignment="1">
      <alignment vertical="center"/>
    </xf>
    <xf numFmtId="0" fontId="4" fillId="0" borderId="0" xfId="0" applyFont="1" applyAlignment="1">
      <alignment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5" fillId="0" borderId="10" xfId="0" applyFont="1" applyBorder="1" applyAlignment="1">
      <alignment vertical="center" wrapText="1"/>
    </xf>
    <xf numFmtId="0" fontId="5" fillId="0" borderId="28" xfId="0" applyFont="1" applyBorder="1" applyAlignment="1">
      <alignment horizontal="center"/>
    </xf>
    <xf numFmtId="2" fontId="6" fillId="0" borderId="31" xfId="0" applyNumberFormat="1" applyFont="1" applyBorder="1" applyAlignment="1">
      <alignment horizontal="center"/>
    </xf>
    <xf numFmtId="0" fontId="6" fillId="0" borderId="31" xfId="0" applyFont="1" applyBorder="1"/>
    <xf numFmtId="9" fontId="6" fillId="0" borderId="13" xfId="2" applyFont="1" applyBorder="1" applyAlignment="1">
      <alignment horizontal="center"/>
    </xf>
    <xf numFmtId="2" fontId="6" fillId="0" borderId="13" xfId="0" applyNumberFormat="1" applyFont="1" applyBorder="1"/>
    <xf numFmtId="166" fontId="6" fillId="0" borderId="3" xfId="2" applyNumberFormat="1" applyFont="1" applyBorder="1" applyAlignment="1">
      <alignment horizontal="center"/>
    </xf>
    <xf numFmtId="0" fontId="6" fillId="0" borderId="35" xfId="0" applyFont="1" applyBorder="1"/>
    <xf numFmtId="0" fontId="6" fillId="0" borderId="32" xfId="0" applyFont="1" applyBorder="1"/>
    <xf numFmtId="0" fontId="6" fillId="0" borderId="7" xfId="0" quotePrefix="1" applyFont="1" applyBorder="1" applyAlignment="1">
      <alignment horizontal="center" vertical="center"/>
    </xf>
    <xf numFmtId="0" fontId="6" fillId="0" borderId="0" xfId="0" applyFont="1" applyAlignment="1">
      <alignment wrapText="1"/>
    </xf>
    <xf numFmtId="0" fontId="13" fillId="0" borderId="0" xfId="0" applyFont="1"/>
    <xf numFmtId="0" fontId="6" fillId="0" borderId="19" xfId="0" applyFont="1" applyBorder="1" applyAlignment="1">
      <alignment vertical="center" wrapText="1"/>
    </xf>
    <xf numFmtId="9" fontId="4" fillId="0" borderId="3" xfId="2" applyFont="1" applyBorder="1" applyAlignment="1">
      <alignment horizontal="center" vertical="center"/>
    </xf>
    <xf numFmtId="9" fontId="4" fillId="0" borderId="7" xfId="2" applyFont="1" applyBorder="1" applyAlignment="1">
      <alignment horizontal="center" vertical="center"/>
    </xf>
    <xf numFmtId="0" fontId="6" fillId="0" borderId="19" xfId="0" applyFont="1" applyBorder="1" applyAlignment="1">
      <alignment horizontal="left" vertical="center" wrapText="1"/>
    </xf>
    <xf numFmtId="0" fontId="6" fillId="0" borderId="38" xfId="0" applyFont="1" applyBorder="1" applyAlignment="1">
      <alignment vertical="center"/>
    </xf>
    <xf numFmtId="166" fontId="6" fillId="0" borderId="3" xfId="2" applyNumberFormat="1" applyFont="1" applyBorder="1" applyAlignment="1">
      <alignment horizontal="center" vertical="center"/>
    </xf>
    <xf numFmtId="0" fontId="6" fillId="0" borderId="40" xfId="0" applyFont="1" applyBorder="1" applyAlignment="1">
      <alignment vertical="center"/>
    </xf>
    <xf numFmtId="0" fontId="6" fillId="0" borderId="39" xfId="0" applyFont="1" applyBorder="1" applyAlignment="1">
      <alignment vertical="center"/>
    </xf>
    <xf numFmtId="0" fontId="6" fillId="0" borderId="0" xfId="0" applyFont="1" applyAlignment="1">
      <alignment vertical="center" wrapText="1"/>
    </xf>
    <xf numFmtId="0" fontId="5" fillId="0" borderId="19" xfId="0" applyFont="1" applyBorder="1"/>
    <xf numFmtId="0" fontId="6" fillId="0" borderId="29" xfId="0" applyFont="1" applyBorder="1"/>
    <xf numFmtId="165" fontId="6" fillId="5" borderId="12" xfId="0" applyNumberFormat="1" applyFont="1" applyFill="1" applyBorder="1" applyAlignment="1" applyProtection="1">
      <alignment horizontal="center" vertical="center"/>
      <protection locked="0"/>
    </xf>
    <xf numFmtId="165" fontId="6" fillId="5" borderId="13" xfId="0" applyNumberFormat="1" applyFont="1" applyFill="1" applyBorder="1" applyAlignment="1" applyProtection="1">
      <alignment horizontal="center" vertical="center"/>
      <protection locked="0"/>
    </xf>
    <xf numFmtId="165" fontId="6" fillId="5" borderId="3" xfId="0" applyNumberFormat="1" applyFont="1" applyFill="1" applyBorder="1" applyAlignment="1" applyProtection="1">
      <alignment horizontal="center" vertical="center"/>
      <protection locked="0"/>
    </xf>
    <xf numFmtId="3" fontId="6" fillId="5" borderId="3" xfId="0" applyNumberFormat="1" applyFont="1" applyFill="1" applyBorder="1" applyAlignment="1" applyProtection="1">
      <alignment horizontal="center" vertical="center"/>
      <protection locked="0"/>
    </xf>
    <xf numFmtId="0" fontId="6" fillId="0" borderId="38" xfId="0" applyFont="1" applyBorder="1"/>
    <xf numFmtId="0" fontId="6" fillId="0" borderId="19" xfId="0" applyFont="1" applyBorder="1" applyAlignment="1">
      <alignment horizontal="left"/>
    </xf>
    <xf numFmtId="0" fontId="6" fillId="0" borderId="27" xfId="0" applyFont="1" applyBorder="1"/>
    <xf numFmtId="9" fontId="6" fillId="0" borderId="3" xfId="2" applyFont="1" applyBorder="1" applyAlignment="1">
      <alignment horizontal="center"/>
    </xf>
    <xf numFmtId="0" fontId="6" fillId="0" borderId="37" xfId="0" applyFont="1" applyBorder="1" applyAlignment="1">
      <alignment horizontal="center" vertical="center"/>
    </xf>
    <xf numFmtId="166" fontId="6" fillId="0" borderId="34" xfId="2" applyNumberFormat="1" applyFont="1" applyBorder="1" applyAlignment="1">
      <alignment horizontal="center" vertical="center"/>
    </xf>
    <xf numFmtId="0" fontId="6" fillId="0" borderId="20" xfId="0" applyFont="1" applyBorder="1" applyAlignment="1">
      <alignment horizontal="left"/>
    </xf>
    <xf numFmtId="0" fontId="6" fillId="0" borderId="42" xfId="0" applyFont="1" applyBorder="1" applyAlignment="1">
      <alignment horizontal="center" vertical="center"/>
    </xf>
    <xf numFmtId="9" fontId="6" fillId="0" borderId="43" xfId="2" applyFont="1" applyBorder="1" applyAlignment="1">
      <alignment horizontal="center"/>
    </xf>
    <xf numFmtId="0" fontId="6" fillId="0" borderId="44" xfId="0" applyFont="1" applyBorder="1"/>
    <xf numFmtId="0" fontId="5" fillId="0" borderId="31" xfId="0" applyFont="1" applyBorder="1" applyAlignment="1">
      <alignment horizontal="center" wrapText="1"/>
    </xf>
    <xf numFmtId="0" fontId="6" fillId="0" borderId="7" xfId="0" applyFont="1" applyBorder="1" applyAlignment="1">
      <alignment horizontal="center"/>
    </xf>
    <xf numFmtId="0" fontId="5" fillId="0" borderId="18" xfId="0" applyFont="1" applyBorder="1"/>
    <xf numFmtId="0" fontId="6" fillId="0" borderId="26" xfId="0" applyFont="1" applyBorder="1"/>
    <xf numFmtId="0" fontId="5" fillId="0" borderId="28" xfId="0" applyFont="1" applyBorder="1" applyAlignment="1">
      <alignment horizontal="center" wrapText="1"/>
    </xf>
    <xf numFmtId="0" fontId="5" fillId="0" borderId="45" xfId="0" applyFont="1" applyBorder="1"/>
    <xf numFmtId="0" fontId="6" fillId="0" borderId="45" xfId="0" applyFont="1" applyBorder="1"/>
    <xf numFmtId="0" fontId="6" fillId="0" borderId="19" xfId="0" applyFont="1" applyBorder="1" applyAlignment="1">
      <alignment horizontal="left" vertical="center" wrapText="1" indent="1"/>
    </xf>
    <xf numFmtId="0" fontId="5" fillId="0" borderId="9" xfId="0" applyFont="1" applyBorder="1" applyAlignment="1">
      <alignment vertical="center" wrapText="1"/>
    </xf>
    <xf numFmtId="0" fontId="11" fillId="0" borderId="23" xfId="0" applyFont="1" applyBorder="1" applyAlignment="1">
      <alignment horizontal="center" wrapText="1"/>
    </xf>
    <xf numFmtId="0" fontId="4" fillId="10" borderId="0" xfId="0" quotePrefix="1" applyFont="1" applyFill="1" applyAlignment="1">
      <alignment wrapText="1"/>
    </xf>
    <xf numFmtId="0" fontId="4" fillId="10" borderId="0" xfId="0" applyFont="1" applyFill="1" applyAlignment="1">
      <alignment wrapText="1"/>
    </xf>
    <xf numFmtId="0" fontId="6" fillId="9" borderId="3" xfId="0" applyFont="1" applyFill="1" applyBorder="1" applyAlignment="1" applyProtection="1">
      <alignment horizontal="center" vertical="center" wrapText="1"/>
      <protection locked="0"/>
    </xf>
    <xf numFmtId="0" fontId="6" fillId="0" borderId="47" xfId="0" applyFont="1" applyBorder="1" applyAlignment="1">
      <alignment horizontal="left" vertical="center" wrapText="1" indent="1"/>
    </xf>
    <xf numFmtId="0" fontId="6" fillId="0" borderId="36" xfId="0" applyFont="1" applyBorder="1" applyAlignment="1">
      <alignment horizontal="left" wrapText="1"/>
    </xf>
    <xf numFmtId="165" fontId="6" fillId="0" borderId="30" xfId="0" applyNumberFormat="1" applyFont="1" applyBorder="1" applyAlignment="1" applyProtection="1">
      <alignment vertical="center" wrapText="1"/>
      <protection locked="0"/>
    </xf>
    <xf numFmtId="0" fontId="5" fillId="0" borderId="19" xfId="0" applyFont="1" applyBorder="1" applyAlignment="1">
      <alignment horizontal="left" vertical="center" wrapText="1"/>
    </xf>
    <xf numFmtId="0" fontId="5" fillId="0" borderId="7" xfId="0" applyFont="1" applyBorder="1" applyAlignment="1">
      <alignment horizontal="center" vertical="center"/>
    </xf>
    <xf numFmtId="165" fontId="5" fillId="0" borderId="3" xfId="0" applyNumberFormat="1" applyFont="1" applyBorder="1" applyAlignment="1">
      <alignment horizontal="center" vertical="center"/>
    </xf>
    <xf numFmtId="0" fontId="6" fillId="0" borderId="3" xfId="0" applyFont="1" applyBorder="1" applyAlignment="1">
      <alignment horizontal="center" vertical="center"/>
    </xf>
    <xf numFmtId="0" fontId="6" fillId="0" borderId="33" xfId="0" applyFont="1" applyBorder="1" applyAlignment="1">
      <alignment horizontal="left" vertical="center" wrapText="1"/>
    </xf>
    <xf numFmtId="0" fontId="6" fillId="0" borderId="33" xfId="0" applyFont="1" applyBorder="1" applyAlignment="1">
      <alignment horizontal="center" vertical="center"/>
    </xf>
    <xf numFmtId="165" fontId="6" fillId="0" borderId="3" xfId="0" applyNumberFormat="1" applyFont="1" applyBorder="1" applyAlignment="1">
      <alignment horizontal="center" vertical="center" wrapText="1"/>
    </xf>
    <xf numFmtId="0" fontId="5" fillId="0" borderId="46" xfId="0" applyFont="1" applyBorder="1"/>
    <xf numFmtId="0" fontId="6" fillId="0" borderId="47" xfId="0" applyFont="1" applyBorder="1" applyAlignment="1">
      <alignment horizontal="left" indent="1"/>
    </xf>
    <xf numFmtId="0" fontId="5" fillId="0" borderId="32" xfId="0" applyFont="1" applyBorder="1"/>
    <xf numFmtId="0" fontId="6" fillId="0" borderId="27" xfId="0" applyFont="1" applyBorder="1" applyAlignment="1">
      <alignment horizontal="left" vertical="center" wrapText="1"/>
    </xf>
    <xf numFmtId="0" fontId="5" fillId="0" borderId="46" xfId="0" applyFont="1" applyBorder="1" applyAlignment="1">
      <alignment vertical="center" wrapText="1"/>
    </xf>
    <xf numFmtId="0" fontId="6" fillId="0" borderId="27" xfId="0" applyFont="1" applyBorder="1" applyAlignment="1">
      <alignment vertical="center" wrapText="1"/>
    </xf>
    <xf numFmtId="0" fontId="5" fillId="12" borderId="18" xfId="0" applyFont="1" applyFill="1" applyBorder="1"/>
    <xf numFmtId="0" fontId="6" fillId="12" borderId="26" xfId="0" applyFont="1" applyFill="1" applyBorder="1"/>
    <xf numFmtId="0" fontId="6" fillId="12" borderId="28" xfId="0" applyFont="1" applyFill="1" applyBorder="1"/>
    <xf numFmtId="0" fontId="6" fillId="0" borderId="47" xfId="0" applyFont="1" applyBorder="1" applyAlignment="1">
      <alignment vertical="center"/>
    </xf>
    <xf numFmtId="0" fontId="5" fillId="0" borderId="47" xfId="0" applyFont="1" applyBorder="1" applyAlignment="1">
      <alignment vertical="center"/>
    </xf>
    <xf numFmtId="0" fontId="6" fillId="0" borderId="3" xfId="0" applyFont="1" applyBorder="1" applyAlignment="1">
      <alignment vertical="center"/>
    </xf>
    <xf numFmtId="0" fontId="5" fillId="0" borderId="3" xfId="0" applyFont="1" applyBorder="1" applyAlignment="1">
      <alignment vertical="center"/>
    </xf>
    <xf numFmtId="166" fontId="4" fillId="0" borderId="17" xfId="2" applyNumberFormat="1" applyFont="1" applyBorder="1" applyAlignment="1">
      <alignment horizontal="center" vertical="center"/>
    </xf>
    <xf numFmtId="166" fontId="4" fillId="0" borderId="14" xfId="2" applyNumberFormat="1" applyFont="1" applyBorder="1" applyAlignment="1">
      <alignment horizontal="center" vertical="center"/>
    </xf>
    <xf numFmtId="167" fontId="17" fillId="11" borderId="13" xfId="0" applyNumberFormat="1" applyFont="1" applyFill="1" applyBorder="1" applyAlignment="1">
      <alignment horizontal="center" vertical="center" wrapText="1"/>
    </xf>
    <xf numFmtId="0" fontId="14" fillId="0" borderId="31" xfId="0" applyFont="1" applyBorder="1" applyAlignment="1">
      <alignment vertical="center" wrapText="1"/>
    </xf>
    <xf numFmtId="0" fontId="6" fillId="0" borderId="32" xfId="0" applyFont="1" applyBorder="1" applyAlignment="1">
      <alignment horizontal="left" vertical="top" wrapText="1"/>
    </xf>
    <xf numFmtId="0" fontId="6" fillId="0" borderId="33" xfId="0" applyFont="1" applyBorder="1" applyAlignment="1">
      <alignment horizontal="left" vertical="top" wrapText="1"/>
    </xf>
    <xf numFmtId="0" fontId="6" fillId="0" borderId="41" xfId="0" applyFont="1" applyBorder="1" applyAlignment="1">
      <alignment horizontal="left" vertical="top" wrapText="1"/>
    </xf>
    <xf numFmtId="0" fontId="5" fillId="12" borderId="36" xfId="0" applyFont="1" applyFill="1" applyBorder="1"/>
    <xf numFmtId="0" fontId="6" fillId="12" borderId="40" xfId="0" applyFont="1" applyFill="1" applyBorder="1"/>
    <xf numFmtId="0" fontId="6" fillId="12" borderId="27" xfId="0" applyFont="1" applyFill="1" applyBorder="1" applyAlignment="1">
      <alignment vertical="center"/>
    </xf>
    <xf numFmtId="167" fontId="17" fillId="11" borderId="15" xfId="0" applyNumberFormat="1" applyFont="1" applyFill="1" applyBorder="1" applyAlignment="1">
      <alignment horizontal="center" vertical="center" wrapText="1"/>
    </xf>
    <xf numFmtId="0" fontId="6" fillId="0" borderId="33" xfId="0" applyFont="1" applyBorder="1"/>
    <xf numFmtId="0" fontId="4" fillId="0" borderId="19" xfId="0" applyFont="1" applyBorder="1" applyAlignment="1">
      <alignment horizontal="left" vertical="center" wrapText="1" indent="3"/>
    </xf>
    <xf numFmtId="0" fontId="4" fillId="0" borderId="32" xfId="0" applyFont="1" applyBorder="1" applyAlignment="1">
      <alignment vertical="center" wrapText="1"/>
    </xf>
    <xf numFmtId="0" fontId="4" fillId="0" borderId="33" xfId="0" applyFont="1" applyBorder="1" applyAlignment="1">
      <alignment vertical="center" wrapText="1"/>
    </xf>
    <xf numFmtId="0" fontId="4" fillId="0" borderId="33" xfId="0" applyFont="1" applyBorder="1" applyAlignment="1">
      <alignment horizontal="center" vertical="center"/>
    </xf>
    <xf numFmtId="9" fontId="4" fillId="0" borderId="33" xfId="2" applyFont="1" applyFill="1" applyBorder="1" applyAlignment="1">
      <alignment horizontal="center" vertical="center"/>
    </xf>
    <xf numFmtId="167" fontId="17" fillId="0" borderId="41" xfId="0" applyNumberFormat="1" applyFont="1" applyBorder="1" applyAlignment="1">
      <alignment horizontal="center" vertical="center" wrapText="1"/>
    </xf>
    <xf numFmtId="0" fontId="4" fillId="0" borderId="18" xfId="0" applyFont="1" applyBorder="1" applyAlignment="1">
      <alignment vertical="center" wrapText="1"/>
    </xf>
    <xf numFmtId="0" fontId="4" fillId="0" borderId="26" xfId="0" applyFont="1" applyBorder="1" applyAlignment="1">
      <alignment vertical="center" wrapText="1"/>
    </xf>
    <xf numFmtId="0" fontId="6" fillId="0" borderId="48" xfId="0" applyFont="1" applyBorder="1"/>
    <xf numFmtId="0" fontId="6" fillId="0" borderId="46" xfId="0" applyFont="1" applyBorder="1"/>
    <xf numFmtId="0" fontId="6" fillId="0" borderId="36" xfId="0" applyFont="1" applyBorder="1" applyAlignment="1">
      <alignment vertical="center"/>
    </xf>
    <xf numFmtId="165" fontId="6" fillId="5" borderId="11" xfId="0" applyNumberFormat="1" applyFont="1" applyFill="1" applyBorder="1" applyAlignment="1" applyProtection="1">
      <alignment horizontal="center" vertical="center"/>
      <protection locked="0"/>
    </xf>
    <xf numFmtId="0" fontId="4" fillId="0" borderId="0" xfId="0" applyFont="1" applyAlignment="1">
      <alignment vertical="center" wrapText="1"/>
    </xf>
    <xf numFmtId="0" fontId="4" fillId="0" borderId="0" xfId="0" applyFont="1" applyAlignment="1">
      <alignment horizontal="center" vertical="center"/>
    </xf>
    <xf numFmtId="9" fontId="4" fillId="0" borderId="0" xfId="2" applyFont="1" applyBorder="1" applyAlignment="1">
      <alignment horizontal="center" vertical="center"/>
    </xf>
    <xf numFmtId="0" fontId="4" fillId="0" borderId="52" xfId="0" applyFont="1" applyBorder="1" applyAlignment="1">
      <alignment horizontal="center" vertical="center"/>
    </xf>
    <xf numFmtId="9" fontId="4" fillId="0" borderId="53" xfId="2" applyFont="1" applyBorder="1" applyAlignment="1">
      <alignment horizontal="center" vertical="center"/>
    </xf>
    <xf numFmtId="9" fontId="4" fillId="0" borderId="2" xfId="2" applyFont="1" applyBorder="1" applyAlignment="1">
      <alignment horizontal="center" vertical="center"/>
    </xf>
    <xf numFmtId="167" fontId="17" fillId="11" borderId="54" xfId="0" applyNumberFormat="1" applyFont="1" applyFill="1" applyBorder="1" applyAlignment="1">
      <alignment horizontal="center" vertical="center" wrapText="1"/>
    </xf>
    <xf numFmtId="0" fontId="4" fillId="0" borderId="26" xfId="0" applyFont="1" applyBorder="1" applyAlignment="1">
      <alignment horizontal="center" vertical="center"/>
    </xf>
    <xf numFmtId="9" fontId="4" fillId="0" borderId="26" xfId="2" applyFont="1" applyFill="1" applyBorder="1" applyAlignment="1">
      <alignment horizontal="center" vertical="center"/>
    </xf>
    <xf numFmtId="167" fontId="17" fillId="0" borderId="28" xfId="0" applyNumberFormat="1" applyFont="1" applyBorder="1" applyAlignment="1">
      <alignment horizontal="center" vertical="center" wrapText="1"/>
    </xf>
    <xf numFmtId="0" fontId="4" fillId="0" borderId="46" xfId="0" applyFont="1" applyBorder="1" applyAlignment="1">
      <alignment horizontal="left" vertical="center" wrapText="1" indent="3"/>
    </xf>
    <xf numFmtId="0" fontId="4" fillId="0" borderId="19" xfId="0" applyFont="1" applyBorder="1" applyAlignment="1">
      <alignment vertical="center" wrapText="1"/>
    </xf>
    <xf numFmtId="9" fontId="4" fillId="0" borderId="29" xfId="2" applyFont="1" applyBorder="1" applyAlignment="1">
      <alignment horizontal="center" vertical="center"/>
    </xf>
    <xf numFmtId="167" fontId="2" fillId="0" borderId="31" xfId="0" applyNumberFormat="1" applyFont="1" applyBorder="1" applyAlignment="1">
      <alignment horizontal="center" vertical="center"/>
    </xf>
    <xf numFmtId="167" fontId="17" fillId="0" borderId="27" xfId="0" applyNumberFormat="1" applyFont="1" applyBorder="1" applyAlignment="1">
      <alignment horizontal="center" vertical="center" wrapText="1"/>
    </xf>
    <xf numFmtId="0" fontId="6" fillId="5" borderId="19" xfId="0" applyFont="1" applyFill="1" applyBorder="1" applyAlignment="1" applyProtection="1">
      <alignment horizontal="left" vertical="top" wrapText="1"/>
      <protection locked="0"/>
    </xf>
    <xf numFmtId="0" fontId="6" fillId="5" borderId="29" xfId="0" applyFont="1" applyFill="1" applyBorder="1" applyAlignment="1" applyProtection="1">
      <alignment horizontal="left" vertical="top" wrapText="1"/>
      <protection locked="0"/>
    </xf>
    <xf numFmtId="0" fontId="6" fillId="5" borderId="31" xfId="0" applyFont="1" applyFill="1" applyBorder="1" applyAlignment="1" applyProtection="1">
      <alignment horizontal="left" vertical="top" wrapText="1"/>
      <protection locked="0"/>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6" fillId="0" borderId="19" xfId="0" applyFont="1" applyBorder="1" applyAlignment="1">
      <alignment wrapText="1"/>
    </xf>
    <xf numFmtId="0" fontId="6" fillId="0" borderId="7" xfId="0" applyFont="1" applyBorder="1" applyAlignment="1">
      <alignment wrapText="1"/>
    </xf>
    <xf numFmtId="0" fontId="6" fillId="0" borderId="30" xfId="0" applyFont="1" applyBorder="1" applyAlignment="1">
      <alignment horizontal="left" wrapText="1" indent="1"/>
    </xf>
    <xf numFmtId="0" fontId="6" fillId="0" borderId="31" xfId="0" applyFont="1" applyBorder="1" applyAlignment="1">
      <alignment horizontal="left" wrapText="1" indent="1"/>
    </xf>
    <xf numFmtId="0" fontId="18" fillId="0" borderId="27" xfId="0" applyFont="1" applyBorder="1" applyAlignment="1">
      <alignment horizontal="left" vertical="center" wrapText="1"/>
    </xf>
    <xf numFmtId="0" fontId="6" fillId="5" borderId="20" xfId="0" applyFont="1" applyFill="1" applyBorder="1" applyAlignment="1" applyProtection="1">
      <alignment horizontal="left" vertical="top" wrapText="1"/>
      <protection locked="0"/>
    </xf>
    <xf numFmtId="0" fontId="6" fillId="5" borderId="49" xfId="0" applyFont="1" applyFill="1" applyBorder="1" applyAlignment="1" applyProtection="1">
      <alignment horizontal="left" vertical="top" wrapText="1"/>
      <protection locked="0"/>
    </xf>
    <xf numFmtId="0" fontId="6" fillId="5" borderId="50" xfId="0" applyFont="1" applyFill="1" applyBorder="1" applyAlignment="1" applyProtection="1">
      <alignment horizontal="left" vertical="top" wrapText="1"/>
      <protection locked="0"/>
    </xf>
    <xf numFmtId="0" fontId="4" fillId="0" borderId="20" xfId="0" applyFont="1" applyBorder="1" applyAlignment="1">
      <alignment horizontal="left" vertical="center" wrapText="1" indent="3"/>
    </xf>
    <xf numFmtId="0" fontId="4" fillId="0" borderId="17" xfId="0" applyFont="1" applyBorder="1" applyAlignment="1">
      <alignment horizontal="left" vertical="center" wrapText="1" indent="3"/>
    </xf>
    <xf numFmtId="0" fontId="11" fillId="0" borderId="23" xfId="0" applyFont="1" applyBorder="1" applyAlignment="1">
      <alignment horizontal="center"/>
    </xf>
    <xf numFmtId="0" fontId="11" fillId="0" borderId="51" xfId="0" applyFont="1" applyBorder="1" applyAlignment="1">
      <alignment horizontal="center"/>
    </xf>
    <xf numFmtId="0" fontId="4" fillId="0" borderId="36" xfId="0" applyFont="1" applyBorder="1" applyAlignment="1">
      <alignment horizontal="left" vertical="center" wrapText="1" indent="3"/>
    </xf>
    <xf numFmtId="0" fontId="4" fillId="0" borderId="40" xfId="0" applyFont="1" applyBorder="1" applyAlignment="1">
      <alignment horizontal="left" vertical="center" wrapText="1" indent="3"/>
    </xf>
    <xf numFmtId="0" fontId="4" fillId="0" borderId="19" xfId="0" applyFont="1" applyBorder="1" applyAlignment="1">
      <alignment horizontal="left" wrapText="1" indent="3"/>
    </xf>
    <xf numFmtId="0" fontId="4" fillId="0" borderId="7" xfId="0" applyFont="1" applyBorder="1" applyAlignment="1">
      <alignment horizontal="left" wrapText="1" indent="3"/>
    </xf>
  </cellXfs>
  <cellStyles count="3">
    <cellStyle name="Komma" xfId="1" builtinId="3"/>
    <cellStyle name="Prozent" xfId="2" builtinId="5"/>
    <cellStyle name="Standard" xfId="0" builtinId="0"/>
  </cellStyles>
  <dxfs count="6">
    <dxf>
      <font>
        <color rgb="FFFF0000"/>
      </font>
      <fill>
        <patternFill>
          <bgColor rgb="FFFFB7B7"/>
        </patternFill>
      </fill>
    </dxf>
    <dxf>
      <font>
        <color rgb="FF00B050"/>
      </font>
      <fill>
        <patternFill>
          <bgColor rgb="FF8CF866"/>
        </patternFill>
      </fill>
    </dxf>
    <dxf>
      <font>
        <color theme="0"/>
      </font>
    </dxf>
    <dxf>
      <font>
        <color theme="1"/>
      </font>
    </dxf>
    <dxf>
      <fill>
        <patternFill>
          <bgColor rgb="FFFFFF00"/>
        </patternFill>
      </fill>
    </dxf>
    <dxf>
      <font>
        <color theme="6"/>
      </font>
      <fill>
        <patternFill>
          <bgColor theme="0"/>
        </patternFill>
      </fill>
    </dxf>
  </dxfs>
  <tableStyles count="0" defaultTableStyle="TableStyleMedium2" defaultPivotStyle="PivotStyleLight16"/>
  <colors>
    <mruColors>
      <color rgb="FFFFB7B7"/>
      <color rgb="FFFFFFFF"/>
      <color rgb="FFFF3399"/>
      <color rgb="FFEEFFDD"/>
      <color rgb="FFCC99FF"/>
      <color rgb="FF8CF866"/>
      <color rgb="FF00B05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137391</xdr:colOff>
      <xdr:row>0</xdr:row>
      <xdr:rowOff>153238</xdr:rowOff>
    </xdr:from>
    <xdr:to>
      <xdr:col>1</xdr:col>
      <xdr:colOff>2660566</xdr:colOff>
      <xdr:row>0</xdr:row>
      <xdr:rowOff>484392</xdr:rowOff>
    </xdr:to>
    <xdr:pic>
      <xdr:nvPicPr>
        <xdr:cNvPr id="2" name="Grafik 1">
          <a:extLst>
            <a:ext uri="{FF2B5EF4-FFF2-40B4-BE49-F238E27FC236}">
              <a16:creationId xmlns:a16="http://schemas.microsoft.com/office/drawing/2014/main" id="{8035A927-902D-4729-B8FC-D41E8C3AB8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89791" y="153238"/>
          <a:ext cx="2520000" cy="32797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145538</xdr:colOff>
      <xdr:row>1</xdr:row>
      <xdr:rowOff>166142</xdr:rowOff>
    </xdr:from>
    <xdr:to>
      <xdr:col>1</xdr:col>
      <xdr:colOff>2665538</xdr:colOff>
      <xdr:row>1</xdr:row>
      <xdr:rowOff>494121</xdr:rowOff>
    </xdr:to>
    <xdr:pic>
      <xdr:nvPicPr>
        <xdr:cNvPr id="3" name="Grafik 2">
          <a:extLst>
            <a:ext uri="{FF2B5EF4-FFF2-40B4-BE49-F238E27FC236}">
              <a16:creationId xmlns:a16="http://schemas.microsoft.com/office/drawing/2014/main" id="{C57B2E3D-41D5-4B38-8077-5D07F20E07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38190" y="309707"/>
          <a:ext cx="2520000" cy="327979"/>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93E99-2AEB-430F-86AA-9A92BC1063F9}">
  <sheetPr codeName="Tabelle1">
    <pageSetUpPr fitToPage="1"/>
  </sheetPr>
  <dimension ref="B1:AH73"/>
  <sheetViews>
    <sheetView showGridLines="0" tabSelected="1" zoomScaleNormal="100" zoomScalePageLayoutView="70" workbookViewId="0">
      <selection activeCell="D26" sqref="D26"/>
    </sheetView>
  </sheetViews>
  <sheetFormatPr baseColWidth="10" defaultColWidth="11.453125" defaultRowHeight="14" x14ac:dyDescent="0.3"/>
  <cols>
    <col min="1" max="1" width="2.08984375" style="29" customWidth="1"/>
    <col min="2" max="2" width="74.54296875" style="29" customWidth="1"/>
    <col min="3" max="3" width="12.453125" style="29" customWidth="1"/>
    <col min="4" max="4" width="27.90625" style="29" customWidth="1"/>
    <col min="5" max="5" width="29.08984375" style="29" customWidth="1"/>
    <col min="6" max="6" width="25.6328125" style="29" hidden="1" customWidth="1"/>
    <col min="7" max="8" width="0" style="29" hidden="1" customWidth="1"/>
    <col min="9" max="16384" width="11.453125" style="29"/>
  </cols>
  <sheetData>
    <row r="1" spans="2:34" s="9" customFormat="1" ht="54" customHeight="1" x14ac:dyDescent="0.25">
      <c r="B1" s="23"/>
      <c r="C1" s="118" t="str">
        <f>Uebersetzungen!D15</f>
        <v>Eingabe</v>
      </c>
      <c r="D1" s="188" t="str">
        <f>Uebersetzungen!$D$4&amp;" "&amp;Uebersetzungen!$D$5&amp;" "&amp;Uebersetzungen!$C$2&amp;"."&amp;Uebersetzungen!$A$2</f>
        <v>Hilfstool Aussenraum Version 2023.2</v>
      </c>
      <c r="E1" s="189"/>
      <c r="F1" s="73"/>
      <c r="G1" s="20"/>
      <c r="H1" s="20"/>
      <c r="I1" s="20"/>
      <c r="J1" s="20"/>
      <c r="K1" s="20"/>
      <c r="L1" s="20"/>
      <c r="M1" s="20"/>
      <c r="N1" s="20"/>
      <c r="O1" s="20"/>
      <c r="P1" s="20"/>
      <c r="Q1" s="20"/>
      <c r="R1" s="20"/>
      <c r="S1" s="20"/>
      <c r="T1" s="20"/>
      <c r="U1" s="20"/>
      <c r="V1" s="20"/>
      <c r="W1" s="20"/>
      <c r="X1" s="24"/>
      <c r="Y1" s="25"/>
    </row>
    <row r="2" spans="2:34" s="9" customFormat="1" ht="16.25" customHeight="1" x14ac:dyDescent="0.25">
      <c r="B2" s="26"/>
      <c r="C2" s="27"/>
      <c r="D2" s="27"/>
      <c r="E2" s="28"/>
      <c r="F2" s="28"/>
      <c r="G2" s="20"/>
      <c r="H2" s="20"/>
      <c r="I2" s="20"/>
      <c r="J2" s="20"/>
      <c r="K2" s="20"/>
      <c r="L2" s="20"/>
      <c r="M2" s="20"/>
      <c r="N2" s="20"/>
      <c r="O2" s="20"/>
      <c r="P2" s="20"/>
      <c r="Q2" s="20"/>
      <c r="R2" s="20"/>
      <c r="S2" s="20"/>
      <c r="T2" s="20"/>
      <c r="U2" s="20"/>
      <c r="V2" s="20"/>
      <c r="W2" s="20"/>
      <c r="X2" s="24"/>
      <c r="Y2" s="25"/>
    </row>
    <row r="3" spans="2:34" s="43" customFormat="1" ht="15" customHeight="1" x14ac:dyDescent="0.3">
      <c r="B3" s="31" t="str">
        <f>Uebersetzungen!$D$7</f>
        <v>Eingabefeld</v>
      </c>
      <c r="D3" s="32"/>
      <c r="F3" s="29"/>
      <c r="G3" s="34"/>
      <c r="H3" s="35"/>
      <c r="I3" s="36"/>
      <c r="J3" s="34"/>
      <c r="K3" s="37"/>
      <c r="L3" s="37"/>
      <c r="M3" s="37"/>
      <c r="N3" s="37"/>
      <c r="O3" s="37"/>
      <c r="P3" s="37"/>
      <c r="Q3" s="37"/>
      <c r="R3" s="37"/>
      <c r="S3" s="37"/>
      <c r="T3" s="37"/>
      <c r="U3" s="37"/>
      <c r="V3" s="38"/>
      <c r="W3" s="39"/>
      <c r="X3" s="40"/>
      <c r="Y3" s="41"/>
      <c r="Z3" s="42"/>
      <c r="AA3" s="42"/>
      <c r="AB3" s="42"/>
      <c r="AC3" s="42"/>
      <c r="AD3" s="42"/>
      <c r="AE3" s="42"/>
      <c r="AF3" s="42"/>
      <c r="AG3" s="42"/>
      <c r="AH3" s="42"/>
    </row>
    <row r="4" spans="2:34" s="36" customFormat="1" ht="6" customHeight="1" x14ac:dyDescent="0.3">
      <c r="B4" s="44"/>
      <c r="D4" s="32"/>
      <c r="E4" s="44"/>
      <c r="F4" s="29"/>
      <c r="G4" s="34"/>
      <c r="H4" s="35"/>
      <c r="J4" s="34"/>
      <c r="K4" s="35"/>
      <c r="L4" s="35"/>
      <c r="M4" s="35"/>
      <c r="N4" s="35"/>
      <c r="O4" s="35"/>
      <c r="P4" s="35"/>
      <c r="Q4" s="35"/>
      <c r="R4" s="35"/>
      <c r="S4" s="35"/>
      <c r="T4" s="35"/>
      <c r="U4" s="35"/>
      <c r="V4" s="39"/>
      <c r="W4" s="39"/>
      <c r="X4" s="45"/>
      <c r="Y4" s="46"/>
      <c r="Z4" s="47"/>
      <c r="AA4" s="47"/>
      <c r="AB4" s="47"/>
      <c r="AC4" s="47"/>
      <c r="AD4" s="47"/>
      <c r="AE4" s="47"/>
      <c r="AF4" s="47"/>
      <c r="AG4" s="47"/>
      <c r="AH4" s="47"/>
    </row>
    <row r="5" spans="2:34" ht="15" customHeight="1" x14ac:dyDescent="0.3">
      <c r="B5" s="33" t="str">
        <f>Uebersetzungen!$D$8</f>
        <v>Auswahlfeld</v>
      </c>
    </row>
    <row r="6" spans="2:34" x14ac:dyDescent="0.3">
      <c r="B6" s="30"/>
    </row>
    <row r="7" spans="2:34" x14ac:dyDescent="0.3">
      <c r="B7" s="50" t="str">
        <f>Uebersetzungen!D12</f>
        <v>Berechnung der Umgebungsfläche</v>
      </c>
      <c r="C7" s="48"/>
      <c r="D7" s="49"/>
    </row>
    <row r="8" spans="2:34" ht="15.5" customHeight="1" x14ac:dyDescent="0.3">
      <c r="B8" s="60" t="str">
        <f>Uebersetzungen!D17</f>
        <v>Arealfläche total</v>
      </c>
      <c r="C8" s="56" t="s">
        <v>20</v>
      </c>
      <c r="D8" s="96"/>
    </row>
    <row r="9" spans="2:34" ht="15.5" customHeight="1" x14ac:dyDescent="0.3">
      <c r="B9" s="61" t="str">
        <f>Uebersetzungen!D18</f>
        <v>Gebäudeflächen</v>
      </c>
      <c r="C9" s="57" t="s">
        <v>20</v>
      </c>
      <c r="D9" s="97"/>
    </row>
    <row r="10" spans="2:34" ht="15.5" customHeight="1" x14ac:dyDescent="0.3">
      <c r="B10" s="61" t="str">
        <f>Uebersetzungen!D19</f>
        <v>Öffentliche Strassen</v>
      </c>
      <c r="C10" s="57" t="s">
        <v>20</v>
      </c>
      <c r="D10" s="97"/>
    </row>
    <row r="11" spans="2:34" ht="15.5" customHeight="1" x14ac:dyDescent="0.3">
      <c r="B11" s="62" t="str">
        <f>Uebersetzungen!D20</f>
        <v>Massgebliche Umgebungsfläche</v>
      </c>
      <c r="C11" s="58" t="s">
        <v>20</v>
      </c>
      <c r="D11" s="54">
        <f>D8-D9-D10</f>
        <v>0</v>
      </c>
    </row>
    <row r="12" spans="2:34" ht="15.5" customHeight="1" x14ac:dyDescent="0.3">
      <c r="B12" s="51"/>
      <c r="C12" s="48"/>
      <c r="D12" s="49"/>
    </row>
    <row r="13" spans="2:34" ht="22.5" customHeight="1" x14ac:dyDescent="0.3">
      <c r="B13" s="52" t="str">
        <f>Uebersetzungen!D9</f>
        <v>D1.1 Grünflächen</v>
      </c>
    </row>
    <row r="14" spans="2:34" ht="15.5" customHeight="1" x14ac:dyDescent="0.3">
      <c r="B14" s="60" t="str">
        <f>Uebersetzungen!D21</f>
        <v>Grünflächen</v>
      </c>
      <c r="C14" s="56" t="s">
        <v>20</v>
      </c>
      <c r="D14" s="169"/>
      <c r="E14" s="166"/>
    </row>
    <row r="15" spans="2:34" ht="15.5" customHeight="1" x14ac:dyDescent="0.3">
      <c r="B15" s="63" t="str">
        <f>Uebersetzungen!D25&amp;", "&amp;Uebersetzungen!D41</f>
        <v>Anteil Grünfläche, Projektwert</v>
      </c>
      <c r="C15" s="82"/>
      <c r="D15" s="103" t="str">
        <f>IFERROR(D14/$D$11,"-")</f>
        <v>-</v>
      </c>
      <c r="E15" s="102"/>
    </row>
    <row r="16" spans="2:34" ht="15.5" customHeight="1" x14ac:dyDescent="0.3">
      <c r="B16" s="63" t="str">
        <f>Uebersetzungen!D25&amp;", "&amp;Uebersetzungen!D42</f>
        <v>Anteil Grünfläche, Anforderung</v>
      </c>
      <c r="C16" s="82"/>
      <c r="D16" s="103">
        <v>0.4</v>
      </c>
      <c r="E16" s="102"/>
    </row>
    <row r="17" spans="2:6" ht="15" customHeight="1" x14ac:dyDescent="0.3">
      <c r="B17" s="167"/>
      <c r="E17" s="102"/>
    </row>
    <row r="18" spans="2:6" ht="15.5" customHeight="1" x14ac:dyDescent="0.3">
      <c r="B18" s="63" t="str">
        <f>Uebersetzungen!D24</f>
        <v>Fehlende Grünfläche zur Erreichung der Anforderung</v>
      </c>
      <c r="C18" s="57" t="s">
        <v>20</v>
      </c>
      <c r="D18" s="53" t="str">
        <f>IF(OR(D15="-",D15&gt;=D16),"",(D16-D15)*D11)</f>
        <v/>
      </c>
      <c r="E18" s="102"/>
    </row>
    <row r="19" spans="2:6" ht="15.5" customHeight="1" x14ac:dyDescent="0.3">
      <c r="B19" s="61" t="str">
        <f>Uebersetzungen!D22</f>
        <v>Begrünte Dächer zur Kompensation von Grünflächen</v>
      </c>
      <c r="C19" s="57" t="s">
        <v>20</v>
      </c>
      <c r="D19" s="98"/>
      <c r="E19" s="102"/>
    </row>
    <row r="20" spans="2:6" ht="15.5" customHeight="1" x14ac:dyDescent="0.3">
      <c r="B20" s="61" t="str">
        <f>Uebersetzungen!D23</f>
        <v>Begrünte Fassaden zur Kompensation von Grünflächen</v>
      </c>
      <c r="C20" s="57" t="s">
        <v>20</v>
      </c>
      <c r="D20" s="98"/>
      <c r="E20" s="102"/>
    </row>
    <row r="21" spans="2:6" ht="15.5" customHeight="1" x14ac:dyDescent="0.3">
      <c r="B21" s="168" t="str">
        <f>Uebersetzungen!D87</f>
        <v>Kompensatiosfläche auf Dächern/Fassaden erfüllt?</v>
      </c>
      <c r="C21" s="57"/>
      <c r="D21" s="53" t="str">
        <f>IF(D18="","",IF(D18=0,"",IF(D18-D19-D20&lt;=0,Uebersetzungen!D13,Uebersetzungen!D14)))</f>
        <v/>
      </c>
      <c r="E21" s="102"/>
    </row>
    <row r="22" spans="2:6" ht="15" customHeight="1" x14ac:dyDescent="0.3">
      <c r="B22" s="124" t="str">
        <f>Uebersetzungen!D88</f>
        <v>Begründung für die Kompensation der Grünflächen</v>
      </c>
      <c r="C22" s="91"/>
      <c r="D22" s="91"/>
      <c r="E22" s="92"/>
    </row>
    <row r="23" spans="2:6" ht="97.25" customHeight="1" x14ac:dyDescent="0.3">
      <c r="B23" s="195"/>
      <c r="C23" s="196"/>
      <c r="D23" s="196"/>
      <c r="E23" s="197"/>
    </row>
    <row r="24" spans="2:6" ht="37.25" customHeight="1" x14ac:dyDescent="0.3">
      <c r="B24" s="52" t="str">
        <f>Uebersetzungen!D10</f>
        <v>D1.2 Beschattung durch Bäume</v>
      </c>
    </row>
    <row r="25" spans="2:6" x14ac:dyDescent="0.3">
      <c r="B25" s="112" t="str">
        <f>Uebersetzungen!D26</f>
        <v>Energiebezugsfläche nach Nutzung / Gebäudekategorie</v>
      </c>
      <c r="C25" s="113"/>
      <c r="D25" s="113"/>
      <c r="E25" s="114" t="str">
        <f>Uebersetzungen!D38</f>
        <v>Anforderung Beschattung</v>
      </c>
      <c r="F25" s="74" t="str">
        <f>Uebersetzungen!D39</f>
        <v>Anteil Nutzung</v>
      </c>
    </row>
    <row r="26" spans="2:6" ht="15.5" customHeight="1" x14ac:dyDescent="0.3">
      <c r="B26" s="101" t="str">
        <f>Uebersetzungen!D27</f>
        <v>Wohnen (I und II)</v>
      </c>
      <c r="C26" s="57" t="s">
        <v>20</v>
      </c>
      <c r="D26" s="98"/>
      <c r="E26" s="77">
        <v>0.25</v>
      </c>
      <c r="F26" s="75" t="e">
        <f>D26/$D$29</f>
        <v>#DIV/0!</v>
      </c>
    </row>
    <row r="27" spans="2:6" ht="15.5" customHeight="1" x14ac:dyDescent="0.3">
      <c r="B27" s="101" t="str">
        <f>Uebersetzungen!D28</f>
        <v>Verwaltung, Schulen, Spitäler (III, IV, VIII)</v>
      </c>
      <c r="C27" s="57" t="s">
        <v>20</v>
      </c>
      <c r="D27" s="98"/>
      <c r="E27" s="77">
        <v>0.2</v>
      </c>
      <c r="F27" s="75" t="e">
        <f>D27/$D$29</f>
        <v>#DIV/0!</v>
      </c>
    </row>
    <row r="28" spans="2:6" ht="15.5" customHeight="1" x14ac:dyDescent="0.3">
      <c r="B28" s="101" t="str">
        <f>Uebersetzungen!D29</f>
        <v>Übrige Gebäudekategorien</v>
      </c>
      <c r="C28" s="57" t="s">
        <v>20</v>
      </c>
      <c r="D28" s="98"/>
      <c r="E28" s="77">
        <v>0.15</v>
      </c>
      <c r="F28" s="75" t="e">
        <f>D28/$D$29</f>
        <v>#DIV/0!</v>
      </c>
    </row>
    <row r="29" spans="2:6" ht="15.5" hidden="1" customHeight="1" x14ac:dyDescent="0.3">
      <c r="B29" s="63" t="str">
        <f>Uebersetzungen!D30</f>
        <v>EBF total</v>
      </c>
      <c r="C29" s="57" t="s">
        <v>20</v>
      </c>
      <c r="D29" s="53">
        <f>SUM(D26:D28)</f>
        <v>0</v>
      </c>
      <c r="E29" s="78"/>
      <c r="F29" s="76"/>
    </row>
    <row r="30" spans="2:6" ht="35.25" customHeight="1" x14ac:dyDescent="0.3">
      <c r="B30" s="94" t="str">
        <f>Uebersetzungen!D32</f>
        <v>Bäume im Areal</v>
      </c>
      <c r="C30" s="95"/>
      <c r="D30" s="95"/>
      <c r="E30" s="110" t="str">
        <f>Uebersetzungen!D40</f>
        <v>Beschattung [m2/Baum]</v>
      </c>
    </row>
    <row r="31" spans="2:6" ht="15.5" customHeight="1" x14ac:dyDescent="0.3">
      <c r="B31" s="63" t="str">
        <f>Uebersetzungen!D33</f>
        <v>Grosskronige Bäume</v>
      </c>
      <c r="C31" s="111" t="str">
        <f>Uebersetzungen!$D$67</f>
        <v>Anzahl</v>
      </c>
      <c r="D31" s="99"/>
      <c r="E31" s="55">
        <v>100</v>
      </c>
    </row>
    <row r="32" spans="2:6" ht="15.5" customHeight="1" x14ac:dyDescent="0.3">
      <c r="B32" s="63" t="str">
        <f>Uebersetzungen!D34</f>
        <v>Mittelkronige Bäume</v>
      </c>
      <c r="C32" s="111" t="str">
        <f>Uebersetzungen!$D$67</f>
        <v>Anzahl</v>
      </c>
      <c r="D32" s="99"/>
      <c r="E32" s="55">
        <v>60</v>
      </c>
    </row>
    <row r="33" spans="2:7" ht="15.5" customHeight="1" x14ac:dyDescent="0.3">
      <c r="B33" s="63" t="str">
        <f>Uebersetzungen!D35</f>
        <v>Kleinkronige Bäume</v>
      </c>
      <c r="C33" s="111" t="str">
        <f>Uebersetzungen!$D$67</f>
        <v>Anzahl</v>
      </c>
      <c r="D33" s="99"/>
      <c r="E33" s="55">
        <v>30</v>
      </c>
    </row>
    <row r="34" spans="2:7" ht="15.5" customHeight="1" x14ac:dyDescent="0.3">
      <c r="B34" s="63" t="str">
        <f>Uebersetzungen!D36</f>
        <v>Beschattung durch Bäume</v>
      </c>
      <c r="C34" s="57" t="s">
        <v>20</v>
      </c>
      <c r="D34" s="53">
        <f>SUMPRODUCT(D31:D33,E31:E33)</f>
        <v>0</v>
      </c>
      <c r="E34" s="80"/>
    </row>
    <row r="35" spans="2:7" ht="15.5" customHeight="1" x14ac:dyDescent="0.3">
      <c r="B35" s="63" t="str">
        <f>Uebersetzungen!D36&amp;", "&amp;Uebersetzungen!D57</f>
        <v>Beschattung durch Bäume, direkte Eingabe der m2</v>
      </c>
      <c r="C35" s="57" t="s">
        <v>20</v>
      </c>
      <c r="D35" s="98"/>
      <c r="E35" s="100"/>
    </row>
    <row r="36" spans="2:7" ht="15.5" customHeight="1" x14ac:dyDescent="0.3">
      <c r="B36" s="63" t="str">
        <f>Uebersetzungen!D37&amp;", "&amp;Uebersetzungen!D41</f>
        <v>Anteil Beschattung, Projektwert</v>
      </c>
      <c r="C36" s="59"/>
      <c r="D36" s="79" t="str">
        <f>IF(ISBLANK(D35),IFERROR(D34/$D$11,"-"),IFERROR(D35/$D$11,"-"))</f>
        <v>-</v>
      </c>
      <c r="E36" s="100"/>
    </row>
    <row r="37" spans="2:7" ht="15.5" customHeight="1" x14ac:dyDescent="0.3">
      <c r="B37" s="81" t="str">
        <f>Uebersetzungen!D37&amp;", "&amp;Uebersetzungen!D42</f>
        <v>Anteil Beschattung, Anforderung</v>
      </c>
      <c r="C37" s="104"/>
      <c r="D37" s="105" t="str">
        <f>IFERROR(SUMPRODUCT(F26:F28,E26:E28),"-")</f>
        <v>-</v>
      </c>
      <c r="E37" s="100"/>
    </row>
    <row r="38" spans="2:7" ht="30" customHeight="1" x14ac:dyDescent="0.3">
      <c r="B38" s="94" t="str">
        <f>Uebersetzungen!D63</f>
        <v>Erhalt von bestehnden Bäumen</v>
      </c>
      <c r="C38" s="95"/>
      <c r="D38" s="95"/>
      <c r="E38" s="102"/>
    </row>
    <row r="39" spans="2:7" ht="15.5" customHeight="1" x14ac:dyDescent="0.3">
      <c r="B39" s="101" t="str">
        <f>Uebersetzungen!D64</f>
        <v>Bestehende gesunde Bäume</v>
      </c>
      <c r="C39" s="111" t="str">
        <f>Uebersetzungen!$D$67</f>
        <v>Anzahl</v>
      </c>
      <c r="D39" s="98"/>
      <c r="E39" s="102"/>
    </row>
    <row r="40" spans="2:7" ht="15.5" customHeight="1" x14ac:dyDescent="0.3">
      <c r="B40" s="64" t="str">
        <f>Uebersetzungen!D65</f>
        <v>davon werden gefällt</v>
      </c>
      <c r="C40" s="111" t="str">
        <f>Uebersetzungen!$D$67</f>
        <v>Anzahl</v>
      </c>
      <c r="D40" s="98"/>
      <c r="E40" s="102"/>
    </row>
    <row r="41" spans="2:7" ht="15.5" customHeight="1" x14ac:dyDescent="0.3">
      <c r="B41" s="101" t="str">
        <f>Uebersetzungen!$D$66&amp;", "&amp;Uebersetzungen!D41</f>
        <v>Anteil erhaltene Bäume, Projektwert</v>
      </c>
      <c r="C41" s="57"/>
      <c r="D41" s="103" t="str">
        <f>IF(ISBLANK($D$39),"-",IF(D39=0,100%,($D$39-$D$40)/$D$39))</f>
        <v>-</v>
      </c>
      <c r="E41" s="102"/>
    </row>
    <row r="42" spans="2:7" ht="15.5" customHeight="1" x14ac:dyDescent="0.3">
      <c r="B42" s="106" t="str">
        <f>Uebersetzungen!$D$66&amp;", "&amp;Uebersetzungen!D42</f>
        <v>Anteil erhaltene Bäume, Anforderung</v>
      </c>
      <c r="C42" s="107"/>
      <c r="D42" s="108">
        <v>0.33</v>
      </c>
      <c r="E42" s="109"/>
    </row>
    <row r="43" spans="2:7" ht="15.5" customHeight="1" x14ac:dyDescent="0.3"/>
    <row r="44" spans="2:7" ht="22.5" customHeight="1" x14ac:dyDescent="0.3">
      <c r="B44" s="115" t="str">
        <f>Uebersetzungen!D11</f>
        <v>D1.3 Verdunstung, Versickerung und Retention</v>
      </c>
      <c r="C44" s="116"/>
      <c r="D44" s="116"/>
      <c r="E44" s="116"/>
    </row>
    <row r="45" spans="2:7" ht="14.4" customHeight="1" x14ac:dyDescent="0.3">
      <c r="B45" s="139" t="str">
        <f>Uebersetzungen!D50</f>
        <v>Platz- und Verkehrsflächen mit geringer Belastung des Niederschlagabwasser-Abflusses</v>
      </c>
      <c r="C45" s="140"/>
      <c r="D45" s="140"/>
      <c r="E45" s="141"/>
    </row>
    <row r="46" spans="2:7" s="51" customFormat="1" ht="30" customHeight="1" x14ac:dyDescent="0.3">
      <c r="B46" s="190" t="str">
        <f>Uebersetzungen!D31</f>
        <v>Werden die folgenden Flächen mit versickerungfähigen Belägen ausgestattet?</v>
      </c>
      <c r="C46" s="191"/>
      <c r="D46" s="192" t="str">
        <f>Uebersetzungen!E73</f>
        <v>Falls nein: Geben Sie die versiegelte Fläche an und begründen Sie unten im Feld "Kommentar" die Ausnahme</v>
      </c>
      <c r="E46" s="193"/>
      <c r="F46" s="50" t="str">
        <f>Uebersetzungen!D81</f>
        <v>Ausnahmen</v>
      </c>
      <c r="G46" s="50" t="str">
        <f>Uebersetzungen!D83</f>
        <v>Ausgefüllt?</v>
      </c>
    </row>
    <row r="47" spans="2:7" s="51" customFormat="1" ht="30" customHeight="1" x14ac:dyDescent="0.35">
      <c r="B47" s="123" t="str">
        <f>Uebersetzungen!D68</f>
        <v>Hauszufahrten</v>
      </c>
      <c r="C47" s="122"/>
      <c r="D47" s="125"/>
      <c r="E47" s="149" t="s">
        <v>199</v>
      </c>
      <c r="F47" s="142">
        <f>IF(C47=Uebersetzungen!$D$14,1,0)</f>
        <v>0</v>
      </c>
      <c r="G47" s="144">
        <f>IF(ISBLANK(C47),0,1)</f>
        <v>0</v>
      </c>
    </row>
    <row r="48" spans="2:7" s="51" customFormat="1" ht="30" customHeight="1" x14ac:dyDescent="0.35">
      <c r="B48" s="123" t="str">
        <f>Uebersetzungen!D69</f>
        <v>Vorplätze</v>
      </c>
      <c r="C48" s="122"/>
      <c r="D48" s="125"/>
      <c r="E48" s="149" t="s">
        <v>199</v>
      </c>
      <c r="F48" s="142">
        <f>IF(C48=Uebersetzungen!$D$14,1,0)</f>
        <v>0</v>
      </c>
      <c r="G48" s="144">
        <f t="shared" ref="G48:G51" si="0">IF(ISBLANK(C48),0,1)</f>
        <v>0</v>
      </c>
    </row>
    <row r="49" spans="2:7" s="51" customFormat="1" ht="30" customHeight="1" x14ac:dyDescent="0.35">
      <c r="B49" s="123" t="str">
        <f>Uebersetzungen!D70</f>
        <v>Parkplätze mit wenigen Fahrzeugwechseln inkl. der dazugehörigen Manövrier- und Verkehrsflächen</v>
      </c>
      <c r="C49" s="122"/>
      <c r="D49" s="125"/>
      <c r="E49" s="149" t="s">
        <v>199</v>
      </c>
      <c r="F49" s="142">
        <f>IF(C49=Uebersetzungen!$D$14,1,0)</f>
        <v>0</v>
      </c>
      <c r="G49" s="144">
        <f t="shared" si="0"/>
        <v>0</v>
      </c>
    </row>
    <row r="50" spans="2:7" s="51" customFormat="1" ht="30" customHeight="1" x14ac:dyDescent="0.35">
      <c r="B50" s="123" t="str">
        <f>Uebersetzungen!D71</f>
        <v>Geh-, Rad-, Feld-, Wald- und Flurwege, Perrons</v>
      </c>
      <c r="C50" s="122"/>
      <c r="D50" s="125"/>
      <c r="E50" s="149" t="s">
        <v>199</v>
      </c>
      <c r="F50" s="142">
        <f>IF(C50=Uebersetzungen!$D$14,1,0)</f>
        <v>0</v>
      </c>
      <c r="G50" s="144">
        <f t="shared" si="0"/>
        <v>0</v>
      </c>
    </row>
    <row r="51" spans="2:7" s="51" customFormat="1" ht="30" customHeight="1" x14ac:dyDescent="0.35">
      <c r="B51" s="123" t="str">
        <f>Uebersetzungen!D72</f>
        <v>Gering belastete Strassen</v>
      </c>
      <c r="C51" s="122"/>
      <c r="D51" s="125"/>
      <c r="E51" s="149" t="s">
        <v>199</v>
      </c>
      <c r="F51" s="142">
        <f>IF(C51=Uebersetzungen!$D$14,1,0)</f>
        <v>0</v>
      </c>
      <c r="G51" s="144">
        <f t="shared" si="0"/>
        <v>0</v>
      </c>
    </row>
    <row r="52" spans="2:7" s="51" customFormat="1" ht="23.15" customHeight="1" x14ac:dyDescent="0.3">
      <c r="B52" s="124" t="str">
        <f>Uebersetzungen!D56</f>
        <v>Kommentare</v>
      </c>
      <c r="C52" s="91"/>
      <c r="D52" s="91"/>
      <c r="E52" s="92"/>
      <c r="F52" s="143">
        <f>SUM(F47:F51)</f>
        <v>0</v>
      </c>
      <c r="G52" s="145">
        <f>SUM(G47:G51)</f>
        <v>0</v>
      </c>
    </row>
    <row r="53" spans="2:7" s="51" customFormat="1" ht="75" customHeight="1" x14ac:dyDescent="0.35">
      <c r="B53" s="185"/>
      <c r="C53" s="186"/>
      <c r="D53" s="186"/>
      <c r="E53" s="187"/>
    </row>
    <row r="54" spans="2:7" s="51" customFormat="1" x14ac:dyDescent="0.35">
      <c r="B54" s="150"/>
      <c r="C54" s="151"/>
      <c r="D54" s="151"/>
      <c r="E54" s="152"/>
    </row>
    <row r="55" spans="2:7" s="51" customFormat="1" ht="14.4" customHeight="1" x14ac:dyDescent="0.3">
      <c r="B55" s="153" t="str">
        <f>Uebersetzungen!D51</f>
        <v>Versiegelte/überbaute beregnete Flächen mit geringer Belastung des Niederschlagabwasser-Abflusses</v>
      </c>
      <c r="C55" s="154"/>
      <c r="D55" s="154"/>
      <c r="E55" s="155"/>
    </row>
    <row r="56" spans="2:7" s="51" customFormat="1" ht="27.9" customHeight="1" x14ac:dyDescent="0.35">
      <c r="B56" s="88" t="str">
        <f>Uebersetzungen!D77</f>
        <v>Dachflächen total</v>
      </c>
      <c r="C56" s="57" t="s">
        <v>20</v>
      </c>
      <c r="D56" s="98"/>
      <c r="E56" s="89"/>
    </row>
    <row r="57" spans="2:7" s="51" customFormat="1" ht="27.9" customHeight="1" x14ac:dyDescent="0.35">
      <c r="B57" s="117" t="str">
        <f>Uebersetzungen!D52</f>
        <v>davon Dachflächen aus überwiegend inerten Materialien oder Grün- /Kiesdächer</v>
      </c>
      <c r="C57" s="57" t="s">
        <v>20</v>
      </c>
      <c r="D57" s="98"/>
      <c r="E57" s="89"/>
    </row>
    <row r="58" spans="2:7" s="51" customFormat="1" ht="27.9" customHeight="1" x14ac:dyDescent="0.35">
      <c r="B58" s="117" t="str">
        <f>Uebersetzungen!D78&amp;" "&amp;Uebersetzungen!E50</f>
        <v>Versiegelte Platz- und Verkehrsflächen mit geringer Belastung des Niederschlagabwasser-Abflusses</v>
      </c>
      <c r="C58" s="57" t="s">
        <v>20</v>
      </c>
      <c r="D58" s="53">
        <f>SUM(D47:D51)</f>
        <v>0</v>
      </c>
      <c r="E58" s="89"/>
    </row>
    <row r="59" spans="2:7" s="51" customFormat="1" ht="27.9" customHeight="1" x14ac:dyDescent="0.35">
      <c r="B59" s="126" t="str">
        <f>Uebersetzungen!D51</f>
        <v>Versiegelte/überbaute beregnete Flächen mit geringer Belastung des Niederschlagabwasser-Abflusses</v>
      </c>
      <c r="C59" s="127" t="s">
        <v>202</v>
      </c>
      <c r="D59" s="128">
        <f>SUM(D57:D58)</f>
        <v>0</v>
      </c>
      <c r="E59" s="89"/>
    </row>
    <row r="60" spans="2:7" s="51" customFormat="1" ht="24.65" customHeight="1" x14ac:dyDescent="0.3">
      <c r="B60" s="81" t="str">
        <f>Uebersetzungen!D55</f>
        <v>Welche Massnahmen werden umgesetzt, um das Niederschlags-Abwasser der Flächen in Zelle D56 zu bewirtschaften?</v>
      </c>
      <c r="C60" s="157"/>
      <c r="D60" s="157"/>
      <c r="E60" s="102"/>
    </row>
    <row r="61" spans="2:7" s="51" customFormat="1" ht="15" customHeight="1" x14ac:dyDescent="0.3">
      <c r="B61" s="133" t="str">
        <f>Uebersetzungen!D48</f>
        <v>Oberflächige Massnahmen</v>
      </c>
      <c r="C61" s="29"/>
      <c r="D61" s="29"/>
      <c r="E61" s="102"/>
    </row>
    <row r="62" spans="2:7" s="51" customFormat="1" ht="15" customHeight="1" x14ac:dyDescent="0.3">
      <c r="B62" s="134" t="str">
        <f>Uebersetzungen!D43</f>
        <v>Flächige Versickerung über die Schulter</v>
      </c>
      <c r="C62" s="129" t="s">
        <v>20</v>
      </c>
      <c r="D62" s="98"/>
      <c r="E62" s="194" t="str">
        <f>IF(D69&lt;0,Uebersetzungen!D86,"")</f>
        <v/>
      </c>
    </row>
    <row r="63" spans="2:7" s="51" customFormat="1" ht="15" customHeight="1" x14ac:dyDescent="0.3">
      <c r="B63" s="134" t="str">
        <f>Uebersetzungen!D44</f>
        <v xml:space="preserve">Oberirdische Retention (Wasserrückhalt, Verdunstung, direkte Bewässerung) </v>
      </c>
      <c r="C63" s="129" t="s">
        <v>20</v>
      </c>
      <c r="D63" s="98"/>
      <c r="E63" s="194"/>
    </row>
    <row r="64" spans="2:7" ht="15" customHeight="1" x14ac:dyDescent="0.3">
      <c r="B64" s="134" t="str">
        <f>Uebersetzungen!D45</f>
        <v>Oberirdische Versickerungsanlage</v>
      </c>
      <c r="C64" s="129" t="s">
        <v>20</v>
      </c>
      <c r="D64" s="98"/>
      <c r="E64" s="194"/>
      <c r="G64" s="51"/>
    </row>
    <row r="65" spans="2:5" s="93" customFormat="1" ht="15" customHeight="1" x14ac:dyDescent="0.3">
      <c r="B65" s="134" t="str">
        <f>Uebersetzungen!D74</f>
        <v>Regenwassernutzung (Wahlvorgabe D1.5)</v>
      </c>
      <c r="C65" s="129" t="s">
        <v>20</v>
      </c>
      <c r="D65" s="98"/>
      <c r="E65" s="194"/>
    </row>
    <row r="66" spans="2:5" s="93" customFormat="1" ht="15" customHeight="1" x14ac:dyDescent="0.3">
      <c r="B66" s="135" t="str">
        <f>Uebersetzungen!D49</f>
        <v>Unterirdische Massnahmen</v>
      </c>
      <c r="C66" s="131"/>
      <c r="D66" s="130"/>
      <c r="E66" s="194"/>
    </row>
    <row r="67" spans="2:5" s="93" customFormat="1" ht="15" customHeight="1" x14ac:dyDescent="0.3">
      <c r="B67" s="134" t="str">
        <f>Uebersetzungen!D46</f>
        <v>Unterirdische Retention (z. B. Zisternen, Rigolen, Regenrückhaltebecken)</v>
      </c>
      <c r="C67" s="129" t="s">
        <v>20</v>
      </c>
      <c r="D67" s="98"/>
      <c r="E67" s="194"/>
    </row>
    <row r="68" spans="2:5" s="93" customFormat="1" ht="15" customHeight="1" x14ac:dyDescent="0.3">
      <c r="B68" s="134" t="str">
        <f>Uebersetzungen!D47</f>
        <v>Unterirdische Versickerungsanlage (ohne Oberbodenpassage)</v>
      </c>
      <c r="C68" s="129" t="s">
        <v>20</v>
      </c>
      <c r="D68" s="98"/>
      <c r="E68" s="194"/>
    </row>
    <row r="69" spans="2:5" s="93" customFormat="1" ht="15" customHeight="1" x14ac:dyDescent="0.35">
      <c r="B69" s="137" t="s">
        <v>209</v>
      </c>
      <c r="C69" s="129" t="s">
        <v>20</v>
      </c>
      <c r="D69" s="132">
        <f>D59-SUM(D62:D68)</f>
        <v>0</v>
      </c>
      <c r="E69" s="136"/>
    </row>
    <row r="70" spans="2:5" s="93" customFormat="1" ht="15" customHeight="1" x14ac:dyDescent="0.35">
      <c r="B70" s="85" t="str">
        <f>Uebersetzungen!E54&amp;", "&amp;Uebersetzungen!E41</f>
        <v>Anteil mit lokaler Bewirtschaftung, Projektwert</v>
      </c>
      <c r="C70" s="144"/>
      <c r="D70" s="90" t="str">
        <f>IFERROR(ROUND(SUM(D62:D68)/D59,3),"-")</f>
        <v>-</v>
      </c>
      <c r="E70" s="138"/>
    </row>
    <row r="71" spans="2:5" s="93" customFormat="1" ht="15" customHeight="1" x14ac:dyDescent="0.35">
      <c r="B71" s="85" t="str">
        <f>Uebersetzungen!E54&amp;", "&amp;Uebersetzungen!E42</f>
        <v>Anteil mit lokaler Bewirtschaftung, Anforderung</v>
      </c>
      <c r="C71" s="144"/>
      <c r="D71" s="90">
        <f>ROUND(2/3,3)</f>
        <v>0.66700000000000004</v>
      </c>
      <c r="E71" s="138"/>
    </row>
    <row r="72" spans="2:5" ht="22.5" customHeight="1" x14ac:dyDescent="0.3">
      <c r="B72" s="124" t="str">
        <f>Uebersetzungen!D56</f>
        <v>Kommentare</v>
      </c>
      <c r="C72" s="91"/>
      <c r="D72" s="91"/>
      <c r="E72" s="92"/>
    </row>
    <row r="73" spans="2:5" ht="75.75" customHeight="1" x14ac:dyDescent="0.3">
      <c r="B73" s="185"/>
      <c r="C73" s="186"/>
      <c r="D73" s="186"/>
      <c r="E73" s="187"/>
    </row>
  </sheetData>
  <sheetProtection algorithmName="SHA-512" hashValue="OWj6FsRgOA2aOjkDtDJye+AQKyVbYjBuY/jyoaNs7l++78DZxyYmSTr2MP3A6uS2li7yYqGd3t9wjFtZ91np+g==" saltValue="DNFAcbLyi+khC/i3W600CQ==" spinCount="100000" sheet="1" formatColumns="0" selectLockedCells="1"/>
  <mergeCells count="7">
    <mergeCell ref="B73:E73"/>
    <mergeCell ref="D1:E1"/>
    <mergeCell ref="B46:C46"/>
    <mergeCell ref="D46:E46"/>
    <mergeCell ref="B53:E53"/>
    <mergeCell ref="E62:E68"/>
    <mergeCell ref="B23:E23"/>
  </mergeCells>
  <conditionalFormatting sqref="B18:E23">
    <cfRule type="expression" dxfId="5" priority="1">
      <formula>IF($D$18="",1,0)</formula>
    </cfRule>
  </conditionalFormatting>
  <dataValidations count="1">
    <dataValidation type="list" allowBlank="1" showInputMessage="1" showErrorMessage="1" sqref="C47:C51" xr:uid="{0105923D-E7DC-4FF5-96E0-8A281156365E}">
      <formula1>LST_Flächen</formula1>
    </dataValidation>
  </dataValidations>
  <pageMargins left="0.70866141732283472" right="0.70866141732283472" top="0.78740157480314965" bottom="0.78740157480314965" header="0.31496062992125984" footer="0.31496062992125984"/>
  <pageSetup scale="62" fitToHeight="0" orientation="portrait" r:id="rId1"/>
  <rowBreaks count="1" manualBreakCount="1">
    <brk id="42" min="1" max="4" man="1"/>
  </rowBreaks>
  <colBreaks count="1" manualBreakCount="1">
    <brk id="6" max="1048575" man="1"/>
  </col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 id="{5C6AAC76-3652-4E05-A192-F6F4DB690230}">
            <xm:f>IF(C47=Listen!$B$11,1,0)</xm:f>
            <x14:dxf>
              <fill>
                <patternFill>
                  <bgColor rgb="FFFFFF00"/>
                </patternFill>
              </fill>
            </x14:dxf>
          </x14:cfRule>
          <xm:sqref>D47:D51</xm:sqref>
        </x14:conditionalFormatting>
        <x14:conditionalFormatting xmlns:xm="http://schemas.microsoft.com/office/excel/2006/main">
          <x14:cfRule type="expression" priority="3" id="{DCEA4241-B9AA-4C0F-B558-477AFF781E0C}">
            <xm:f>IF(C47=Listen!$B$11,1,0)</xm:f>
            <x14:dxf>
              <font>
                <color theme="1"/>
              </font>
            </x14:dxf>
          </x14:cfRule>
          <xm:sqref>E47:E51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E446B-8D4D-4FB6-B1A8-F7EC8949B777}">
  <sheetPr codeName="Tabelle2">
    <pageSetUpPr fitToPage="1"/>
  </sheetPr>
  <dimension ref="B1:Q13"/>
  <sheetViews>
    <sheetView showGridLines="0" zoomScale="115" zoomScaleNormal="115" zoomScalePageLayoutView="55" workbookViewId="0">
      <selection activeCell="B7" sqref="B7"/>
    </sheetView>
  </sheetViews>
  <sheetFormatPr baseColWidth="10" defaultColWidth="10.90625" defaultRowHeight="11.5" x14ac:dyDescent="0.25"/>
  <cols>
    <col min="1" max="1" width="4.08984375" style="9" customWidth="1"/>
    <col min="2" max="2" width="57.6328125" style="9" customWidth="1"/>
    <col min="3" max="3" width="16.08984375" style="20" customWidth="1"/>
    <col min="4" max="4" width="2" style="20" customWidth="1"/>
    <col min="5" max="5" width="10.08984375" style="9" customWidth="1"/>
    <col min="6" max="6" width="12.08984375" style="9" customWidth="1"/>
    <col min="7" max="7" width="11.54296875" style="9" customWidth="1"/>
    <col min="8" max="16384" width="10.90625" style="9"/>
  </cols>
  <sheetData>
    <row r="1" spans="2:17" x14ac:dyDescent="0.25">
      <c r="C1" s="9"/>
      <c r="D1" s="9"/>
      <c r="E1" s="20"/>
      <c r="F1" s="20"/>
      <c r="G1" s="20"/>
      <c r="H1" s="20"/>
      <c r="I1" s="20"/>
      <c r="J1" s="20"/>
      <c r="K1" s="20"/>
      <c r="L1" s="20"/>
      <c r="M1" s="20"/>
      <c r="N1" s="20"/>
      <c r="O1" s="20"/>
      <c r="P1" s="24"/>
      <c r="Q1" s="25"/>
    </row>
    <row r="2" spans="2:17" ht="54" customHeight="1" x14ac:dyDescent="0.25">
      <c r="B2" s="23"/>
      <c r="C2" s="118" t="str">
        <f>Uebersetzungen!D60</f>
        <v>Übersicht</v>
      </c>
      <c r="D2" s="118"/>
      <c r="E2" s="188" t="str">
        <f>Uebersetzungen!$D$4&amp;" "&amp;Uebersetzungen!$D$5&amp;" "&amp;Uebersetzungen!$C$2&amp;"."&amp;Uebersetzungen!$A$2</f>
        <v>Hilfstool Aussenraum Version 2023.2</v>
      </c>
      <c r="F2" s="188"/>
      <c r="G2" s="189"/>
      <c r="I2" s="20"/>
      <c r="J2" s="20"/>
      <c r="K2" s="20"/>
      <c r="L2" s="20"/>
      <c r="M2" s="20"/>
      <c r="N2" s="20"/>
      <c r="O2" s="20"/>
      <c r="P2" s="24"/>
      <c r="Q2" s="25"/>
    </row>
    <row r="3" spans="2:17" ht="16.5" customHeight="1" x14ac:dyDescent="0.25">
      <c r="C3" s="27"/>
      <c r="D3" s="27"/>
      <c r="E3" s="28"/>
      <c r="F3" s="28"/>
      <c r="G3" s="20"/>
      <c r="H3" s="48"/>
      <c r="I3" s="20"/>
      <c r="J3" s="20"/>
      <c r="K3" s="20"/>
      <c r="L3" s="20"/>
      <c r="M3" s="20"/>
      <c r="N3" s="20"/>
      <c r="O3" s="20"/>
      <c r="P3" s="24"/>
      <c r="Q3" s="25"/>
    </row>
    <row r="4" spans="2:17" ht="26.25" customHeight="1" x14ac:dyDescent="0.25">
      <c r="B4" s="65" t="str">
        <f>Uebersetzungen!D59</f>
        <v>Erfüllung der Anforderungen an den Aussenraum</v>
      </c>
      <c r="C4" s="66"/>
      <c r="D4" s="200" t="str">
        <f>Uebersetzungen!D42</f>
        <v>Anforderung</v>
      </c>
      <c r="E4" s="201"/>
      <c r="F4" s="119" t="str">
        <f>Uebersetzungen!D41</f>
        <v>Projektwert</v>
      </c>
      <c r="G4" s="67" t="str">
        <f>Uebersetzungen!D62</f>
        <v>Erfüllt?</v>
      </c>
    </row>
    <row r="5" spans="2:17" ht="26.25" customHeight="1" x14ac:dyDescent="0.25">
      <c r="B5" s="164" t="str">
        <f>Uebersetzungen!D9</f>
        <v>D1.1 Grünflächen</v>
      </c>
      <c r="C5" s="165"/>
      <c r="D5" s="177"/>
      <c r="E5" s="178"/>
      <c r="F5" s="178"/>
      <c r="G5" s="179"/>
    </row>
    <row r="6" spans="2:17" ht="26.15" customHeight="1" x14ac:dyDescent="0.25">
      <c r="B6" s="202" t="str">
        <f>Uebersetzungen!D25</f>
        <v>Anteil Grünfläche</v>
      </c>
      <c r="C6" s="203"/>
      <c r="D6" s="173" t="s">
        <v>34</v>
      </c>
      <c r="E6" s="174">
        <f>Eingabe!D16</f>
        <v>0.4</v>
      </c>
      <c r="F6" s="175" t="str">
        <f>Eingabe!$D$15</f>
        <v>-</v>
      </c>
      <c r="G6" s="176" t="str">
        <f>IF(F6="-",Uebersetzungen!$D$82,IF(F6&gt;=E6,Uebersetzungen!$D$13,Uebersetzungen!$D$14))</f>
        <v>Fehlende Eingabe</v>
      </c>
    </row>
    <row r="7" spans="2:17" ht="26.15" customHeight="1" x14ac:dyDescent="0.25">
      <c r="B7" s="180" t="str">
        <f>Uebersetzungen!D87</f>
        <v>Kompensatiosfläche auf Dächern/Fassaden erfüllt?</v>
      </c>
      <c r="C7" s="170"/>
      <c r="D7" s="171"/>
      <c r="E7" s="172"/>
      <c r="F7" s="172"/>
      <c r="G7" s="184" t="str">
        <f>Eingabe!D21</f>
        <v/>
      </c>
    </row>
    <row r="8" spans="2:17" ht="26.15" customHeight="1" x14ac:dyDescent="0.25">
      <c r="B8" s="159" t="str">
        <f>Uebersetzungen!D10</f>
        <v>D1.2 Beschattung durch Bäume</v>
      </c>
      <c r="C8" s="160"/>
      <c r="D8" s="161"/>
      <c r="E8" s="162"/>
      <c r="F8" s="162"/>
      <c r="G8" s="163"/>
    </row>
    <row r="9" spans="2:17" ht="26.25" customHeight="1" x14ac:dyDescent="0.25">
      <c r="B9" s="158" t="str">
        <f>Uebersetzungen!D37</f>
        <v>Anteil Beschattung</v>
      </c>
      <c r="C9" s="71"/>
      <c r="D9" s="72" t="s">
        <v>34</v>
      </c>
      <c r="E9" s="87" t="str">
        <f>Eingabe!D37</f>
        <v>-</v>
      </c>
      <c r="F9" s="86" t="str">
        <f>Eingabe!D36</f>
        <v>-</v>
      </c>
      <c r="G9" s="148" t="str">
        <f>IF(E9="-",Uebersetzungen!$D$82,IF(F9&gt;=E9,Uebersetzungen!$D$13,Uebersetzungen!$D$14))</f>
        <v>Fehlende Eingabe</v>
      </c>
    </row>
    <row r="10" spans="2:17" ht="26.25" customHeight="1" x14ac:dyDescent="0.25">
      <c r="B10" s="158" t="str">
        <f>Uebersetzungen!D63</f>
        <v>Erhalt von bestehnden Bäumen</v>
      </c>
      <c r="C10" s="71"/>
      <c r="D10" s="72" t="s">
        <v>34</v>
      </c>
      <c r="E10" s="87">
        <f>Eingabe!D42</f>
        <v>0.33</v>
      </c>
      <c r="F10" s="86" t="str">
        <f>Eingabe!D41</f>
        <v>-</v>
      </c>
      <c r="G10" s="148" t="str">
        <f>IF(F10="-",Uebersetzungen!$D$82,IF(F10&gt;=E10,Uebersetzungen!$D$13,Uebersetzungen!$D$14))</f>
        <v>Fehlende Eingabe</v>
      </c>
    </row>
    <row r="11" spans="2:17" s="70" customFormat="1" ht="24" customHeight="1" x14ac:dyDescent="0.35">
      <c r="B11" s="181" t="str">
        <f>Uebersetzungen!D11</f>
        <v>D1.3 Verdunstung, Versickerung und Retention</v>
      </c>
      <c r="C11" s="71"/>
      <c r="D11" s="71"/>
      <c r="E11" s="182"/>
      <c r="F11" s="182"/>
      <c r="G11" s="183"/>
    </row>
    <row r="12" spans="2:17" ht="24.65" customHeight="1" x14ac:dyDescent="0.25">
      <c r="B12" s="204" t="str">
        <f>Uebersetzungen!D84</f>
        <v>Sind alle Platz- und Verkehrsflächen mit geringer Belastung des Niederschlagabwasser-Abflusses mit versickerungsfähigen Belägen ausgestattet?</v>
      </c>
      <c r="C12" s="205"/>
      <c r="D12" s="72"/>
      <c r="E12" s="87" t="str">
        <f>Uebersetzungen!D13</f>
        <v>ja</v>
      </c>
      <c r="F12" s="86" t="str">
        <f>IF(Eingabe!G52&lt;5,"-",IF(Eingabe!F52&gt;=1,Uebersetzungen!D14,Uebersetzungen!D13))</f>
        <v>-</v>
      </c>
      <c r="G12" s="148" t="str">
        <f>IF(F12=E12,Uebersetzungen!$D$13,IF(F12="-",Uebersetzungen!$D$82,Uebersetzungen!D85))</f>
        <v>Fehlende Eingabe</v>
      </c>
    </row>
    <row r="13" spans="2:17" s="70" customFormat="1" ht="26.15" customHeight="1" x14ac:dyDescent="0.35">
      <c r="B13" s="198" t="str">
        <f>Uebersetzungen!D51&amp;": "&amp;Uebersetzungen!D54</f>
        <v>Versiegelte/überbaute beregnete Flächen mit geringer Belastung des Niederschlagabwasser-Abflusses: Anteil mit lokaler Bewirtschaftung</v>
      </c>
      <c r="C13" s="199"/>
      <c r="D13" s="68" t="s">
        <v>34</v>
      </c>
      <c r="E13" s="146">
        <f>Eingabe!D71</f>
        <v>0.66700000000000004</v>
      </c>
      <c r="F13" s="147" t="str">
        <f>Eingabe!D70</f>
        <v>-</v>
      </c>
      <c r="G13" s="156" t="str">
        <f>IF(F13="-",Uebersetzungen!$D$82,IF(F13&gt;=E13,Uebersetzungen!$D$13,Uebersetzungen!$D$14))</f>
        <v>Fehlende Eingabe</v>
      </c>
      <c r="H13" s="69"/>
    </row>
  </sheetData>
  <sheetProtection algorithmName="SHA-512" hashValue="hYUjI2OTecCiJlfvXyWUMBuLJVDFynqm6Qhg0eRStW7neDr4vt67PK66SR+uME0iCexlCV/kd9OBSdyyg/prxg==" saltValue="dzkHXT0gMtgcW6I5CL2YoQ==" spinCount="100000" sheet="1" formatColumns="0"/>
  <mergeCells count="5">
    <mergeCell ref="B13:C13"/>
    <mergeCell ref="D4:E4"/>
    <mergeCell ref="B6:C6"/>
    <mergeCell ref="E2:G2"/>
    <mergeCell ref="B12:C12"/>
  </mergeCells>
  <conditionalFormatting sqref="B7">
    <cfRule type="expression" dxfId="2" priority="1">
      <formula>IF($G$7="",1,0)</formula>
    </cfRule>
  </conditionalFormatting>
  <pageMargins left="0.70866141732283472" right="0.70866141732283472" top="0.78740157480314965" bottom="0.78740157480314965" header="0.31496062992125984" footer="0.31496062992125984"/>
  <pageSetup paperSize="9" scale="91"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4" operator="equal" id="{AFDD77B9-0A03-43A5-906B-500CEA0E4035}">
            <xm:f>Uebersetzungen!$D$13</xm:f>
            <x14:dxf>
              <font>
                <color rgb="FF00B050"/>
              </font>
              <fill>
                <patternFill>
                  <bgColor rgb="FF8CF866"/>
                </patternFill>
              </fill>
            </x14:dxf>
          </x14:cfRule>
          <xm:sqref>G5:G13</xm:sqref>
        </x14:conditionalFormatting>
        <x14:conditionalFormatting xmlns:xm="http://schemas.microsoft.com/office/excel/2006/main">
          <x14:cfRule type="cellIs" priority="2" operator="equal" id="{2D705BE5-6B24-4B1F-B767-ED8B3618668B}">
            <xm:f>Uebersetzungen!$D$14</xm:f>
            <x14:dxf>
              <font>
                <color rgb="FFFF0000"/>
              </font>
              <fill>
                <patternFill>
                  <bgColor rgb="FFFFB7B7"/>
                </patternFill>
              </fill>
            </x14:dxf>
          </x14:cfRule>
          <xm:sqref>G7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09947-42D8-4086-B8C8-2DD49AF02310}">
  <sheetPr codeName="Tabelle3"/>
  <dimension ref="A1:B12"/>
  <sheetViews>
    <sheetView workbookViewId="0">
      <selection activeCell="B40" sqref="B40"/>
    </sheetView>
  </sheetViews>
  <sheetFormatPr baseColWidth="10" defaultColWidth="10.54296875" defaultRowHeight="14" x14ac:dyDescent="0.3"/>
  <cols>
    <col min="1" max="1" width="33" style="29" customWidth="1"/>
    <col min="2" max="2" width="68.54296875" style="29" bestFit="1" customWidth="1"/>
    <col min="3" max="3" width="23.54296875" style="29" bestFit="1" customWidth="1"/>
    <col min="4" max="16384" width="10.54296875" style="29"/>
  </cols>
  <sheetData>
    <row r="1" spans="1:2" ht="18" x14ac:dyDescent="0.4">
      <c r="A1" s="84" t="str">
        <f>Uebersetzungen!D6</f>
        <v>Listen</v>
      </c>
    </row>
    <row r="3" spans="1:2" ht="28" x14ac:dyDescent="0.3">
      <c r="A3" s="83" t="str">
        <f>Uebersetzungen!D11</f>
        <v>D1.3 Verdunstung, Versickerung und Retention</v>
      </c>
    </row>
    <row r="4" spans="1:2" x14ac:dyDescent="0.3">
      <c r="A4" s="29" t="str">
        <f>Uebersetzungen!D48</f>
        <v>Oberflächige Massnahmen</v>
      </c>
      <c r="B4" s="29" t="str">
        <f>Uebersetzungen!D43</f>
        <v>Flächige Versickerung über die Schulter</v>
      </c>
    </row>
    <row r="5" spans="1:2" x14ac:dyDescent="0.3">
      <c r="B5" s="29" t="str">
        <f>Uebersetzungen!D44</f>
        <v xml:space="preserve">Oberirdische Retention (Wasserrückhalt, Verdunstung, direkte Bewässerung) </v>
      </c>
    </row>
    <row r="6" spans="1:2" x14ac:dyDescent="0.3">
      <c r="B6" s="29" t="str">
        <f>Uebersetzungen!D45</f>
        <v>Oberirdische Versickerungsanlage</v>
      </c>
    </row>
    <row r="7" spans="1:2" x14ac:dyDescent="0.3">
      <c r="B7" s="29" t="str">
        <f>Uebersetzungen!D74</f>
        <v>Regenwassernutzung (Wahlvorgabe D1.5)</v>
      </c>
    </row>
    <row r="8" spans="1:2" x14ac:dyDescent="0.3">
      <c r="A8" s="29" t="str">
        <f>Uebersetzungen!D49</f>
        <v>Unterirdische Massnahmen</v>
      </c>
      <c r="B8" s="29" t="str">
        <f>Uebersetzungen!D46</f>
        <v>Unterirdische Retention (z. B. Zisternen, Rigolen, Regenrückhaltebecken)</v>
      </c>
    </row>
    <row r="9" spans="1:2" x14ac:dyDescent="0.3">
      <c r="B9" s="29" t="str">
        <f>Uebersetzungen!D47</f>
        <v>Unterirdische Versickerungsanlage (ohne Oberbodenpassage)</v>
      </c>
    </row>
    <row r="10" spans="1:2" x14ac:dyDescent="0.3">
      <c r="A10" s="29" t="str">
        <f>Uebersetzungen!D50</f>
        <v>Platz- und Verkehrsflächen mit geringer Belastung des Niederschlagabwasser-Abflusses</v>
      </c>
      <c r="B10" s="29" t="str">
        <f>Uebersetzungen!D13</f>
        <v>ja</v>
      </c>
    </row>
    <row r="11" spans="1:2" x14ac:dyDescent="0.3">
      <c r="B11" s="29" t="str">
        <f>Uebersetzungen!D14</f>
        <v>nein</v>
      </c>
    </row>
    <row r="12" spans="1:2" x14ac:dyDescent="0.3">
      <c r="B12" s="29" t="str">
        <f>Uebersetzungen!D76</f>
        <v>nicht vorhanden</v>
      </c>
    </row>
  </sheetData>
  <pageMargins left="0.7" right="0.7" top="0.78740157499999996" bottom="0.78740157499999996"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D9CA2-27AE-437F-8DAB-69BE66777744}">
  <sheetPr codeName="Tabelle4"/>
  <dimension ref="A1:I178"/>
  <sheetViews>
    <sheetView zoomScale="98" zoomScaleNormal="98" workbookViewId="0">
      <selection activeCell="A3" sqref="A3"/>
    </sheetView>
  </sheetViews>
  <sheetFormatPr baseColWidth="10" defaultColWidth="11.453125" defaultRowHeight="11.5" x14ac:dyDescent="0.25"/>
  <cols>
    <col min="1" max="1" width="6.90625" style="9" customWidth="1"/>
    <col min="2" max="2" width="12.6328125" style="9" customWidth="1"/>
    <col min="3" max="3" width="12.08984375" style="20" customWidth="1"/>
    <col min="4" max="4" width="46.36328125" style="21" customWidth="1"/>
    <col min="5" max="5" width="51.36328125" style="22" customWidth="1"/>
    <col min="6" max="6" width="46.36328125" style="22" customWidth="1"/>
    <col min="7" max="7" width="46.36328125" style="9" customWidth="1"/>
    <col min="8" max="8" width="11.453125" style="9"/>
    <col min="9" max="9" width="6.08984375" style="9" customWidth="1"/>
    <col min="10" max="16384" width="11.453125" style="9"/>
  </cols>
  <sheetData>
    <row r="1" spans="1:9" ht="23.25" customHeight="1" thickBot="1" x14ac:dyDescent="0.3">
      <c r="A1" s="1">
        <f>VLOOKUP(C1,H1:I3,2)</f>
        <v>1</v>
      </c>
      <c r="B1" s="2" t="s">
        <v>0</v>
      </c>
      <c r="C1" s="3" t="s">
        <v>1</v>
      </c>
      <c r="D1" s="4"/>
      <c r="E1" s="5" t="s">
        <v>2</v>
      </c>
      <c r="F1" s="6"/>
      <c r="G1" s="6"/>
      <c r="H1" s="7" t="str">
        <f>E3</f>
        <v>deutsch</v>
      </c>
      <c r="I1" s="8">
        <v>1</v>
      </c>
    </row>
    <row r="2" spans="1:9" ht="23.25" customHeight="1" thickBot="1" x14ac:dyDescent="0.3">
      <c r="A2" s="10">
        <v>2</v>
      </c>
      <c r="B2" s="11"/>
      <c r="C2" s="12">
        <v>2023</v>
      </c>
      <c r="D2" s="13" t="s">
        <v>3</v>
      </c>
      <c r="E2" s="7"/>
      <c r="F2" s="6"/>
      <c r="G2" s="6"/>
      <c r="H2" s="7" t="str">
        <f>F3</f>
        <v>französisch</v>
      </c>
      <c r="I2" s="8">
        <v>2</v>
      </c>
    </row>
    <row r="3" spans="1:9" ht="23.25" customHeight="1" x14ac:dyDescent="0.25">
      <c r="A3" s="14"/>
      <c r="B3" s="15"/>
      <c r="C3" s="15" t="s">
        <v>4</v>
      </c>
      <c r="D3" s="16" t="s">
        <v>5</v>
      </c>
      <c r="E3" s="17" t="s">
        <v>1</v>
      </c>
      <c r="F3" s="18" t="s">
        <v>6</v>
      </c>
      <c r="G3" s="19" t="s">
        <v>7</v>
      </c>
      <c r="H3" s="7" t="str">
        <f>G3</f>
        <v>italienisch</v>
      </c>
      <c r="I3" s="8">
        <v>3</v>
      </c>
    </row>
    <row r="4" spans="1:9" ht="23.25" customHeight="1" x14ac:dyDescent="0.25">
      <c r="C4" s="20">
        <v>1</v>
      </c>
      <c r="D4" s="21" t="str">
        <f t="shared" ref="D4:D67" si="0">INDEX($E$4:$G$503,$C4,$A$1)</f>
        <v>Hilfstool Aussenraum</v>
      </c>
      <c r="E4" s="22" t="s">
        <v>10</v>
      </c>
      <c r="F4" s="22" t="s">
        <v>124</v>
      </c>
      <c r="G4" s="22" t="s">
        <v>59</v>
      </c>
    </row>
    <row r="5" spans="1:9" x14ac:dyDescent="0.25">
      <c r="C5" s="20">
        <v>2</v>
      </c>
      <c r="D5" s="21" t="str">
        <f t="shared" si="0"/>
        <v>Version</v>
      </c>
      <c r="E5" s="22" t="s">
        <v>9</v>
      </c>
      <c r="F5" s="22" t="s">
        <v>9</v>
      </c>
      <c r="G5" s="22" t="s">
        <v>60</v>
      </c>
    </row>
    <row r="6" spans="1:9" x14ac:dyDescent="0.25">
      <c r="C6" s="20">
        <v>3</v>
      </c>
      <c r="D6" s="21" t="str">
        <f t="shared" si="0"/>
        <v>Listen</v>
      </c>
      <c r="E6" s="22" t="s">
        <v>11</v>
      </c>
      <c r="F6" s="22" t="s">
        <v>125</v>
      </c>
      <c r="G6" s="22" t="s">
        <v>61</v>
      </c>
    </row>
    <row r="7" spans="1:9" x14ac:dyDescent="0.25">
      <c r="C7" s="20">
        <v>4</v>
      </c>
      <c r="D7" s="21" t="str">
        <f t="shared" si="0"/>
        <v>Eingabefeld</v>
      </c>
      <c r="E7" s="22" t="s">
        <v>12</v>
      </c>
      <c r="F7" s="22" t="s">
        <v>126</v>
      </c>
      <c r="G7" s="22" t="s">
        <v>62</v>
      </c>
    </row>
    <row r="8" spans="1:9" x14ac:dyDescent="0.25">
      <c r="C8" s="20">
        <v>5</v>
      </c>
      <c r="D8" s="21" t="str">
        <f t="shared" si="0"/>
        <v>Auswahlfeld</v>
      </c>
      <c r="E8" s="22" t="s">
        <v>8</v>
      </c>
      <c r="F8" s="22" t="s">
        <v>127</v>
      </c>
      <c r="G8" s="22" t="s">
        <v>63</v>
      </c>
    </row>
    <row r="9" spans="1:9" x14ac:dyDescent="0.25">
      <c r="C9" s="20">
        <v>6</v>
      </c>
      <c r="D9" s="21" t="str">
        <f t="shared" si="0"/>
        <v>D1.1 Grünflächen</v>
      </c>
      <c r="E9" s="22" t="s">
        <v>13</v>
      </c>
      <c r="F9" s="22" t="s">
        <v>128</v>
      </c>
      <c r="G9" s="22" t="s">
        <v>64</v>
      </c>
    </row>
    <row r="10" spans="1:9" x14ac:dyDescent="0.25">
      <c r="C10" s="20">
        <v>7</v>
      </c>
      <c r="D10" s="21" t="str">
        <f t="shared" si="0"/>
        <v>D1.2 Beschattung durch Bäume</v>
      </c>
      <c r="E10" s="22" t="s">
        <v>14</v>
      </c>
      <c r="F10" s="22" t="s">
        <v>129</v>
      </c>
      <c r="G10" s="22" t="s">
        <v>65</v>
      </c>
    </row>
    <row r="11" spans="1:9" x14ac:dyDescent="0.25">
      <c r="C11" s="20">
        <v>8</v>
      </c>
      <c r="D11" s="21" t="str">
        <f t="shared" si="0"/>
        <v>D1.3 Verdunstung, Versickerung und Retention</v>
      </c>
      <c r="E11" s="22" t="s">
        <v>15</v>
      </c>
      <c r="F11" s="22" t="s">
        <v>130</v>
      </c>
      <c r="G11" s="22" t="s">
        <v>66</v>
      </c>
    </row>
    <row r="12" spans="1:9" x14ac:dyDescent="0.25">
      <c r="C12" s="20">
        <v>9</v>
      </c>
      <c r="D12" s="21" t="str">
        <f t="shared" si="0"/>
        <v>Berechnung der Umgebungsfläche</v>
      </c>
      <c r="E12" s="22" t="s">
        <v>42</v>
      </c>
      <c r="F12" s="22" t="s">
        <v>131</v>
      </c>
      <c r="G12" s="22" t="s">
        <v>67</v>
      </c>
    </row>
    <row r="13" spans="1:9" x14ac:dyDescent="0.25">
      <c r="C13" s="20">
        <v>10</v>
      </c>
      <c r="D13" s="21" t="str">
        <f t="shared" si="0"/>
        <v>ja</v>
      </c>
      <c r="E13" s="22" t="s">
        <v>40</v>
      </c>
      <c r="F13" s="22" t="s">
        <v>132</v>
      </c>
      <c r="G13" s="22" t="s">
        <v>68</v>
      </c>
    </row>
    <row r="14" spans="1:9" x14ac:dyDescent="0.25">
      <c r="C14" s="20">
        <v>11</v>
      </c>
      <c r="D14" s="21" t="str">
        <f>INDEX($E$4:$G$503,$C14,$A$1)</f>
        <v>nein</v>
      </c>
      <c r="E14" s="22" t="s">
        <v>41</v>
      </c>
      <c r="F14" s="22" t="s">
        <v>133</v>
      </c>
      <c r="G14" s="22" t="s">
        <v>69</v>
      </c>
    </row>
    <row r="15" spans="1:9" x14ac:dyDescent="0.25">
      <c r="C15" s="20">
        <v>12</v>
      </c>
      <c r="D15" s="21" t="str">
        <f t="shared" si="0"/>
        <v>Eingabe</v>
      </c>
      <c r="E15" s="22" t="s">
        <v>32</v>
      </c>
      <c r="F15" s="22" t="s">
        <v>134</v>
      </c>
      <c r="G15" s="22" t="s">
        <v>107</v>
      </c>
    </row>
    <row r="16" spans="1:9" x14ac:dyDescent="0.25">
      <c r="C16" s="20">
        <v>13</v>
      </c>
      <c r="D16" s="21" t="str">
        <f t="shared" si="0"/>
        <v>m2/Baum</v>
      </c>
      <c r="E16" s="22" t="s">
        <v>48</v>
      </c>
      <c r="F16" s="22" t="s">
        <v>135</v>
      </c>
      <c r="G16" s="22" t="s">
        <v>70</v>
      </c>
    </row>
    <row r="17" spans="3:7" x14ac:dyDescent="0.25">
      <c r="C17" s="20">
        <v>14</v>
      </c>
      <c r="D17" s="21" t="str">
        <f t="shared" si="0"/>
        <v>Arealfläche total</v>
      </c>
      <c r="E17" s="22" t="s">
        <v>19</v>
      </c>
      <c r="F17" s="22" t="s">
        <v>136</v>
      </c>
      <c r="G17" s="22" t="s">
        <v>71</v>
      </c>
    </row>
    <row r="18" spans="3:7" x14ac:dyDescent="0.25">
      <c r="C18" s="20">
        <v>15</v>
      </c>
      <c r="D18" s="21" t="str">
        <f t="shared" si="0"/>
        <v>Gebäudeflächen</v>
      </c>
      <c r="E18" s="22" t="s">
        <v>117</v>
      </c>
      <c r="F18" s="22" t="s">
        <v>137</v>
      </c>
      <c r="G18" s="22" t="s">
        <v>120</v>
      </c>
    </row>
    <row r="19" spans="3:7" x14ac:dyDescent="0.25">
      <c r="C19" s="20">
        <v>16</v>
      </c>
      <c r="D19" s="21" t="str">
        <f t="shared" si="0"/>
        <v>Öffentliche Strassen</v>
      </c>
      <c r="E19" s="22" t="s">
        <v>17</v>
      </c>
      <c r="F19" s="22" t="s">
        <v>138</v>
      </c>
      <c r="G19" s="22" t="s">
        <v>108</v>
      </c>
    </row>
    <row r="20" spans="3:7" x14ac:dyDescent="0.25">
      <c r="C20" s="20">
        <v>17</v>
      </c>
      <c r="D20" s="21" t="str">
        <f t="shared" si="0"/>
        <v>Massgebliche Umgebungsfläche</v>
      </c>
      <c r="E20" s="22" t="s">
        <v>18</v>
      </c>
      <c r="F20" s="22" t="s">
        <v>139</v>
      </c>
      <c r="G20" s="22" t="s">
        <v>72</v>
      </c>
    </row>
    <row r="21" spans="3:7" x14ac:dyDescent="0.25">
      <c r="C21" s="20">
        <v>18</v>
      </c>
      <c r="D21" s="21" t="str">
        <f t="shared" si="0"/>
        <v>Grünflächen</v>
      </c>
      <c r="E21" s="22" t="s">
        <v>16</v>
      </c>
      <c r="F21" s="22" t="s">
        <v>140</v>
      </c>
      <c r="G21" s="22" t="s">
        <v>73</v>
      </c>
    </row>
    <row r="22" spans="3:7" x14ac:dyDescent="0.25">
      <c r="C22" s="20">
        <v>19</v>
      </c>
      <c r="D22" s="21" t="str">
        <f t="shared" si="0"/>
        <v>Begrünte Dächer zur Kompensation von Grünflächen</v>
      </c>
      <c r="E22" s="22" t="s">
        <v>221</v>
      </c>
      <c r="F22" s="22" t="s">
        <v>141</v>
      </c>
      <c r="G22" s="22" t="s">
        <v>74</v>
      </c>
    </row>
    <row r="23" spans="3:7" x14ac:dyDescent="0.25">
      <c r="C23" s="20">
        <v>20</v>
      </c>
      <c r="D23" s="21" t="str">
        <f t="shared" si="0"/>
        <v>Begrünte Fassaden zur Kompensation von Grünflächen</v>
      </c>
      <c r="E23" s="22" t="s">
        <v>222</v>
      </c>
      <c r="F23" s="22" t="s">
        <v>142</v>
      </c>
      <c r="G23" s="22" t="s">
        <v>75</v>
      </c>
    </row>
    <row r="24" spans="3:7" x14ac:dyDescent="0.25">
      <c r="C24" s="20">
        <v>21</v>
      </c>
      <c r="D24" s="21" t="str">
        <f t="shared" si="0"/>
        <v>Fehlende Grünfläche zur Erreichung der Anforderung</v>
      </c>
      <c r="E24" s="121" t="s">
        <v>220</v>
      </c>
      <c r="F24" s="22" t="s">
        <v>143</v>
      </c>
      <c r="G24" s="22" t="s">
        <v>76</v>
      </c>
    </row>
    <row r="25" spans="3:7" x14ac:dyDescent="0.25">
      <c r="C25" s="20">
        <v>22</v>
      </c>
      <c r="D25" s="21" t="str">
        <f t="shared" si="0"/>
        <v>Anteil Grünfläche</v>
      </c>
      <c r="E25" s="22" t="s">
        <v>21</v>
      </c>
      <c r="F25" s="22" t="s">
        <v>144</v>
      </c>
      <c r="G25" s="22" t="s">
        <v>77</v>
      </c>
    </row>
    <row r="26" spans="3:7" ht="23" x14ac:dyDescent="0.25">
      <c r="C26" s="20">
        <v>23</v>
      </c>
      <c r="D26" s="21" t="str">
        <f t="shared" si="0"/>
        <v>Energiebezugsfläche nach Nutzung / Gebäudekategorie</v>
      </c>
      <c r="E26" s="22" t="s">
        <v>26</v>
      </c>
      <c r="F26" s="22" t="s">
        <v>145</v>
      </c>
      <c r="G26" s="22" t="s">
        <v>78</v>
      </c>
    </row>
    <row r="27" spans="3:7" x14ac:dyDescent="0.25">
      <c r="C27" s="20">
        <v>24</v>
      </c>
      <c r="D27" s="21" t="str">
        <f t="shared" si="0"/>
        <v>Wohnen (I und II)</v>
      </c>
      <c r="E27" s="22" t="s">
        <v>23</v>
      </c>
      <c r="F27" s="22" t="s">
        <v>146</v>
      </c>
      <c r="G27" s="22" t="s">
        <v>79</v>
      </c>
    </row>
    <row r="28" spans="3:7" x14ac:dyDescent="0.25">
      <c r="C28" s="20">
        <v>25</v>
      </c>
      <c r="D28" s="21" t="str">
        <f t="shared" si="0"/>
        <v>Verwaltung, Schulen, Spitäler (III, IV, VIII)</v>
      </c>
      <c r="E28" s="22" t="s">
        <v>24</v>
      </c>
      <c r="F28" s="22" t="s">
        <v>147</v>
      </c>
      <c r="G28" s="22" t="s">
        <v>80</v>
      </c>
    </row>
    <row r="29" spans="3:7" x14ac:dyDescent="0.25">
      <c r="C29" s="20">
        <v>26</v>
      </c>
      <c r="D29" s="21" t="str">
        <f t="shared" si="0"/>
        <v>Übrige Gebäudekategorien</v>
      </c>
      <c r="E29" s="22" t="s">
        <v>25</v>
      </c>
      <c r="F29" s="22" t="s">
        <v>148</v>
      </c>
      <c r="G29" s="22" t="s">
        <v>81</v>
      </c>
    </row>
    <row r="30" spans="3:7" x14ac:dyDescent="0.25">
      <c r="C30" s="20">
        <v>27</v>
      </c>
      <c r="D30" s="21" t="str">
        <f t="shared" si="0"/>
        <v>EBF total</v>
      </c>
      <c r="E30" s="22" t="s">
        <v>27</v>
      </c>
      <c r="F30" s="22" t="s">
        <v>149</v>
      </c>
      <c r="G30" s="22" t="s">
        <v>82</v>
      </c>
    </row>
    <row r="31" spans="3:7" ht="34.5" x14ac:dyDescent="0.25">
      <c r="C31" s="20">
        <v>28</v>
      </c>
      <c r="D31" s="21" t="str">
        <f t="shared" si="0"/>
        <v>Werden die folgenden Flächen mit versickerungfähigen Belägen ausgestattet?</v>
      </c>
      <c r="E31" s="120" t="s">
        <v>189</v>
      </c>
      <c r="F31" s="22" t="s">
        <v>150</v>
      </c>
      <c r="G31" s="22" t="s">
        <v>121</v>
      </c>
    </row>
    <row r="32" spans="3:7" x14ac:dyDescent="0.25">
      <c r="C32" s="20">
        <v>29</v>
      </c>
      <c r="D32" s="21" t="str">
        <f t="shared" si="0"/>
        <v>Bäume im Areal</v>
      </c>
      <c r="E32" s="22" t="s">
        <v>29</v>
      </c>
      <c r="F32" s="22" t="s">
        <v>151</v>
      </c>
      <c r="G32" s="22" t="s">
        <v>83</v>
      </c>
    </row>
    <row r="33" spans="3:7" x14ac:dyDescent="0.25">
      <c r="C33" s="20">
        <v>30</v>
      </c>
      <c r="D33" s="21" t="str">
        <f t="shared" si="0"/>
        <v>Grosskronige Bäume</v>
      </c>
      <c r="E33" s="22" t="s">
        <v>56</v>
      </c>
      <c r="F33" s="22" t="s">
        <v>152</v>
      </c>
      <c r="G33" s="22" t="s">
        <v>84</v>
      </c>
    </row>
    <row r="34" spans="3:7" x14ac:dyDescent="0.25">
      <c r="C34" s="20">
        <v>31</v>
      </c>
      <c r="D34" s="21" t="str">
        <f t="shared" si="0"/>
        <v>Mittelkronige Bäume</v>
      </c>
      <c r="E34" s="22" t="s">
        <v>57</v>
      </c>
      <c r="F34" s="22" t="s">
        <v>153</v>
      </c>
      <c r="G34" s="22" t="s">
        <v>85</v>
      </c>
    </row>
    <row r="35" spans="3:7" x14ac:dyDescent="0.25">
      <c r="C35" s="20">
        <v>32</v>
      </c>
      <c r="D35" s="21" t="str">
        <f t="shared" si="0"/>
        <v>Kleinkronige Bäume</v>
      </c>
      <c r="E35" s="22" t="s">
        <v>58</v>
      </c>
      <c r="F35" s="22" t="s">
        <v>154</v>
      </c>
      <c r="G35" s="22" t="s">
        <v>86</v>
      </c>
    </row>
    <row r="36" spans="3:7" x14ac:dyDescent="0.25">
      <c r="C36" s="20">
        <v>33</v>
      </c>
      <c r="D36" s="21" t="str">
        <f t="shared" si="0"/>
        <v>Beschattung durch Bäume</v>
      </c>
      <c r="E36" s="22" t="s">
        <v>31</v>
      </c>
      <c r="F36" s="22" t="s">
        <v>155</v>
      </c>
      <c r="G36" s="22" t="s">
        <v>87</v>
      </c>
    </row>
    <row r="37" spans="3:7" x14ac:dyDescent="0.25">
      <c r="C37" s="20">
        <v>34</v>
      </c>
      <c r="D37" s="21" t="str">
        <f t="shared" si="0"/>
        <v>Anteil Beschattung</v>
      </c>
      <c r="E37" s="22" t="s">
        <v>22</v>
      </c>
      <c r="F37" s="22" t="s">
        <v>156</v>
      </c>
      <c r="G37" s="22" t="s">
        <v>109</v>
      </c>
    </row>
    <row r="38" spans="3:7" x14ac:dyDescent="0.25">
      <c r="C38" s="20">
        <v>35</v>
      </c>
      <c r="D38" s="21" t="str">
        <f t="shared" si="0"/>
        <v>Anforderung Beschattung</v>
      </c>
      <c r="E38" s="22" t="s">
        <v>33</v>
      </c>
      <c r="F38" s="22" t="s">
        <v>157</v>
      </c>
      <c r="G38" s="22" t="s">
        <v>88</v>
      </c>
    </row>
    <row r="39" spans="3:7" x14ac:dyDescent="0.25">
      <c r="C39" s="20">
        <v>36</v>
      </c>
      <c r="D39" s="21" t="str">
        <f t="shared" si="0"/>
        <v>Anteil Nutzung</v>
      </c>
      <c r="E39" s="22" t="s">
        <v>28</v>
      </c>
      <c r="F39" s="22" t="s">
        <v>158</v>
      </c>
      <c r="G39" s="22" t="s">
        <v>89</v>
      </c>
    </row>
    <row r="40" spans="3:7" x14ac:dyDescent="0.25">
      <c r="C40" s="20">
        <v>37</v>
      </c>
      <c r="D40" s="21" t="str">
        <f t="shared" si="0"/>
        <v>Beschattung [m2/Baum]</v>
      </c>
      <c r="E40" s="22" t="s">
        <v>30</v>
      </c>
      <c r="F40" s="22" t="s">
        <v>159</v>
      </c>
      <c r="G40" s="22" t="s">
        <v>90</v>
      </c>
    </row>
    <row r="41" spans="3:7" x14ac:dyDescent="0.25">
      <c r="C41" s="20">
        <v>38</v>
      </c>
      <c r="D41" s="21" t="str">
        <f t="shared" si="0"/>
        <v>Projektwert</v>
      </c>
      <c r="E41" s="22" t="s">
        <v>38</v>
      </c>
      <c r="F41" s="22" t="s">
        <v>160</v>
      </c>
      <c r="G41" s="22" t="s">
        <v>91</v>
      </c>
    </row>
    <row r="42" spans="3:7" x14ac:dyDescent="0.25">
      <c r="C42" s="20">
        <v>39</v>
      </c>
      <c r="D42" s="21" t="str">
        <f t="shared" si="0"/>
        <v>Anforderung</v>
      </c>
      <c r="E42" s="22" t="s">
        <v>37</v>
      </c>
      <c r="F42" s="22" t="s">
        <v>161</v>
      </c>
      <c r="G42" s="22" t="s">
        <v>92</v>
      </c>
    </row>
    <row r="43" spans="3:7" x14ac:dyDescent="0.25">
      <c r="C43" s="20">
        <v>40</v>
      </c>
      <c r="D43" s="21" t="str">
        <f t="shared" si="0"/>
        <v>Flächige Versickerung über die Schulter</v>
      </c>
      <c r="E43" s="22" t="s">
        <v>43</v>
      </c>
      <c r="F43" s="22" t="s">
        <v>162</v>
      </c>
      <c r="G43" s="22" t="s">
        <v>110</v>
      </c>
    </row>
    <row r="44" spans="3:7" ht="23" x14ac:dyDescent="0.25">
      <c r="C44" s="20">
        <v>41</v>
      </c>
      <c r="D44" s="21" t="str">
        <f t="shared" si="0"/>
        <v xml:space="preserve">Oberirdische Retention (Wasserrückhalt, Verdunstung, direkte Bewässerung) </v>
      </c>
      <c r="E44" s="22" t="s">
        <v>44</v>
      </c>
      <c r="F44" s="22" t="s">
        <v>163</v>
      </c>
      <c r="G44" s="22" t="s">
        <v>93</v>
      </c>
    </row>
    <row r="45" spans="3:7" x14ac:dyDescent="0.25">
      <c r="C45" s="20">
        <v>42</v>
      </c>
      <c r="D45" s="21" t="str">
        <f t="shared" si="0"/>
        <v>Oberirdische Versickerungsanlage</v>
      </c>
      <c r="E45" s="22" t="s">
        <v>45</v>
      </c>
      <c r="F45" s="22" t="s">
        <v>164</v>
      </c>
      <c r="G45" s="22" t="s">
        <v>111</v>
      </c>
    </row>
    <row r="46" spans="3:7" ht="23" x14ac:dyDescent="0.25">
      <c r="C46" s="20">
        <v>43</v>
      </c>
      <c r="D46" s="21" t="str">
        <f t="shared" si="0"/>
        <v>Unterirdische Retention (z. B. Zisternen, Rigolen, Regenrückhaltebecken)</v>
      </c>
      <c r="E46" s="22" t="s">
        <v>203</v>
      </c>
      <c r="F46" s="22" t="s">
        <v>204</v>
      </c>
      <c r="G46" s="22" t="s">
        <v>94</v>
      </c>
    </row>
    <row r="47" spans="3:7" ht="23" x14ac:dyDescent="0.25">
      <c r="C47" s="20">
        <v>44</v>
      </c>
      <c r="D47" s="21" t="str">
        <f t="shared" si="0"/>
        <v>Unterirdische Versickerungsanlage (ohne Oberbodenpassage)</v>
      </c>
      <c r="E47" s="22" t="s">
        <v>46</v>
      </c>
      <c r="F47" s="22" t="s">
        <v>165</v>
      </c>
      <c r="G47" s="22" t="s">
        <v>112</v>
      </c>
    </row>
    <row r="48" spans="3:7" x14ac:dyDescent="0.25">
      <c r="C48" s="20">
        <v>45</v>
      </c>
      <c r="D48" s="21" t="str">
        <f t="shared" si="0"/>
        <v>Oberflächige Massnahmen</v>
      </c>
      <c r="E48" s="121" t="s">
        <v>207</v>
      </c>
      <c r="F48" s="22" t="s">
        <v>166</v>
      </c>
      <c r="G48" s="22" t="s">
        <v>95</v>
      </c>
    </row>
    <row r="49" spans="3:7" x14ac:dyDescent="0.25">
      <c r="C49" s="20">
        <v>46</v>
      </c>
      <c r="D49" s="21" t="str">
        <f t="shared" si="0"/>
        <v>Unterirdische Massnahmen</v>
      </c>
      <c r="E49" s="121" t="s">
        <v>208</v>
      </c>
      <c r="F49" s="22" t="s">
        <v>167</v>
      </c>
      <c r="G49" s="22" t="s">
        <v>96</v>
      </c>
    </row>
    <row r="50" spans="3:7" ht="23" x14ac:dyDescent="0.25">
      <c r="C50" s="20">
        <v>47</v>
      </c>
      <c r="D50" s="21" t="str">
        <f t="shared" si="0"/>
        <v>Platz- und Verkehrsflächen mit geringer Belastung des Niederschlagabwasser-Abflusses</v>
      </c>
      <c r="E50" s="121" t="s">
        <v>200</v>
      </c>
      <c r="F50" s="22" t="s">
        <v>168</v>
      </c>
      <c r="G50" s="22" t="s">
        <v>97</v>
      </c>
    </row>
    <row r="51" spans="3:7" ht="23" x14ac:dyDescent="0.25">
      <c r="C51" s="20">
        <v>48</v>
      </c>
      <c r="D51" s="21" t="str">
        <f t="shared" si="0"/>
        <v>Versiegelte/überbaute beregnete Flächen mit geringer Belastung des Niederschlagabwasser-Abflusses</v>
      </c>
      <c r="E51" s="121" t="s">
        <v>197</v>
      </c>
      <c r="F51" s="22" t="s">
        <v>169</v>
      </c>
      <c r="G51" s="22" t="s">
        <v>98</v>
      </c>
    </row>
    <row r="52" spans="3:7" ht="23" x14ac:dyDescent="0.25">
      <c r="C52" s="20">
        <v>49</v>
      </c>
      <c r="D52" s="21" t="str">
        <f t="shared" si="0"/>
        <v>davon Dachflächen aus überwiegend inerten Materialien oder Grün- /Kiesdächer</v>
      </c>
      <c r="E52" s="120" t="s">
        <v>206</v>
      </c>
      <c r="F52" s="22" t="s">
        <v>170</v>
      </c>
      <c r="G52" s="22" t="s">
        <v>122</v>
      </c>
    </row>
    <row r="53" spans="3:7" ht="23" x14ac:dyDescent="0.25">
      <c r="C53" s="20">
        <v>50</v>
      </c>
      <c r="D53" s="21" t="str">
        <f t="shared" si="0"/>
        <v>Flächen davon, deren Niederschlags-Abwasser lokal bewirtschaftet wird</v>
      </c>
      <c r="E53" s="22" t="s">
        <v>205</v>
      </c>
      <c r="F53" s="22" t="s">
        <v>171</v>
      </c>
      <c r="G53" s="22" t="s">
        <v>123</v>
      </c>
    </row>
    <row r="54" spans="3:7" x14ac:dyDescent="0.25">
      <c r="C54" s="20">
        <v>51</v>
      </c>
      <c r="D54" s="21" t="str">
        <f t="shared" si="0"/>
        <v>Anteil mit lokaler Bewirtschaftung</v>
      </c>
      <c r="E54" s="22" t="s">
        <v>47</v>
      </c>
      <c r="F54" s="22" t="s">
        <v>172</v>
      </c>
      <c r="G54" s="22" t="s">
        <v>113</v>
      </c>
    </row>
    <row r="55" spans="3:7" ht="34.5" x14ac:dyDescent="0.25">
      <c r="C55" s="20">
        <v>52</v>
      </c>
      <c r="D55" s="21" t="str">
        <f t="shared" si="0"/>
        <v>Welche Massnahmen werden umgesetzt, um das Niederschlags-Abwasser der Flächen in Zelle D56 zu bewirtschaften?</v>
      </c>
      <c r="E55" s="121" t="s">
        <v>219</v>
      </c>
      <c r="F55" s="22" t="s">
        <v>173</v>
      </c>
      <c r="G55" s="22" t="s">
        <v>99</v>
      </c>
    </row>
    <row r="56" spans="3:7" x14ac:dyDescent="0.25">
      <c r="C56" s="20">
        <v>53</v>
      </c>
      <c r="D56" s="21" t="str">
        <f t="shared" si="0"/>
        <v>Kommentare</v>
      </c>
      <c r="E56" s="22" t="s">
        <v>190</v>
      </c>
      <c r="F56" s="22" t="s">
        <v>191</v>
      </c>
      <c r="G56" s="22" t="s">
        <v>192</v>
      </c>
    </row>
    <row r="57" spans="3:7" x14ac:dyDescent="0.25">
      <c r="C57" s="20">
        <v>54</v>
      </c>
      <c r="D57" s="21" t="str">
        <f t="shared" si="0"/>
        <v>direkte Eingabe der m2</v>
      </c>
      <c r="E57" s="22" t="s">
        <v>49</v>
      </c>
      <c r="F57" s="22" t="s">
        <v>174</v>
      </c>
      <c r="G57" s="22" t="s">
        <v>114</v>
      </c>
    </row>
    <row r="58" spans="3:7" x14ac:dyDescent="0.25">
      <c r="C58" s="20">
        <v>55</v>
      </c>
      <c r="D58" s="21" t="str">
        <f t="shared" si="0"/>
        <v>Keine weitere Massnahme</v>
      </c>
      <c r="E58" s="22" t="s">
        <v>50</v>
      </c>
      <c r="F58" s="22" t="s">
        <v>175</v>
      </c>
      <c r="G58" s="22" t="s">
        <v>100</v>
      </c>
    </row>
    <row r="59" spans="3:7" x14ac:dyDescent="0.25">
      <c r="C59" s="20">
        <v>56</v>
      </c>
      <c r="D59" s="21" t="str">
        <f t="shared" si="0"/>
        <v>Erfüllung der Anforderungen an den Aussenraum</v>
      </c>
      <c r="E59" s="22" t="s">
        <v>51</v>
      </c>
      <c r="F59" s="22" t="s">
        <v>176</v>
      </c>
      <c r="G59" s="22" t="s">
        <v>101</v>
      </c>
    </row>
    <row r="60" spans="3:7" x14ac:dyDescent="0.25">
      <c r="C60" s="20">
        <v>57</v>
      </c>
      <c r="D60" s="21" t="str">
        <f t="shared" si="0"/>
        <v>Übersicht</v>
      </c>
      <c r="E60" s="22" t="s">
        <v>35</v>
      </c>
      <c r="F60" s="22" t="s">
        <v>177</v>
      </c>
      <c r="G60" s="22" t="s">
        <v>102</v>
      </c>
    </row>
    <row r="61" spans="3:7" x14ac:dyDescent="0.25">
      <c r="C61" s="20">
        <v>58</v>
      </c>
      <c r="D61" s="21" t="str">
        <f t="shared" si="0"/>
        <v>Pflichtvorgaben Minergie-Areal</v>
      </c>
      <c r="E61" s="22" t="s">
        <v>36</v>
      </c>
      <c r="F61" s="22" t="s">
        <v>178</v>
      </c>
      <c r="G61" s="22" t="s">
        <v>103</v>
      </c>
    </row>
    <row r="62" spans="3:7" x14ac:dyDescent="0.25">
      <c r="C62" s="20">
        <v>59</v>
      </c>
      <c r="D62" s="21" t="str">
        <f t="shared" si="0"/>
        <v>Erfüllt?</v>
      </c>
      <c r="E62" s="22" t="s">
        <v>39</v>
      </c>
      <c r="F62" s="22" t="s">
        <v>179</v>
      </c>
      <c r="G62" s="22" t="s">
        <v>104</v>
      </c>
    </row>
    <row r="63" spans="3:7" x14ac:dyDescent="0.25">
      <c r="C63" s="20">
        <v>60</v>
      </c>
      <c r="D63" s="21" t="str">
        <f t="shared" si="0"/>
        <v>Erhalt von bestehnden Bäumen</v>
      </c>
      <c r="E63" s="22" t="s">
        <v>53</v>
      </c>
      <c r="F63" s="22" t="s">
        <v>180</v>
      </c>
      <c r="G63" s="22" t="s">
        <v>115</v>
      </c>
    </row>
    <row r="64" spans="3:7" x14ac:dyDescent="0.25">
      <c r="C64" s="20">
        <v>61</v>
      </c>
      <c r="D64" s="21" t="str">
        <f t="shared" si="0"/>
        <v>Bestehende gesunde Bäume</v>
      </c>
      <c r="E64" s="22" t="s">
        <v>118</v>
      </c>
      <c r="F64" s="22" t="s">
        <v>181</v>
      </c>
      <c r="G64" s="22" t="s">
        <v>119</v>
      </c>
    </row>
    <row r="65" spans="3:7" x14ac:dyDescent="0.25">
      <c r="C65" s="20">
        <v>62</v>
      </c>
      <c r="D65" s="21" t="str">
        <f t="shared" si="0"/>
        <v>davon werden gefällt</v>
      </c>
      <c r="E65" s="22" t="s">
        <v>54</v>
      </c>
      <c r="F65" s="22" t="s">
        <v>182</v>
      </c>
      <c r="G65" s="22" t="s">
        <v>116</v>
      </c>
    </row>
    <row r="66" spans="3:7" x14ac:dyDescent="0.25">
      <c r="C66" s="20">
        <v>63</v>
      </c>
      <c r="D66" s="21" t="str">
        <f t="shared" si="0"/>
        <v>Anteil erhaltene Bäume</v>
      </c>
      <c r="E66" s="22" t="s">
        <v>52</v>
      </c>
      <c r="F66" s="22" t="s">
        <v>183</v>
      </c>
      <c r="G66" s="22" t="s">
        <v>105</v>
      </c>
    </row>
    <row r="67" spans="3:7" x14ac:dyDescent="0.25">
      <c r="C67" s="20">
        <v>64</v>
      </c>
      <c r="D67" s="21" t="str">
        <f t="shared" si="0"/>
        <v>Anzahl</v>
      </c>
      <c r="E67" s="22" t="s">
        <v>55</v>
      </c>
      <c r="F67" s="22" t="s">
        <v>184</v>
      </c>
      <c r="G67" s="22" t="s">
        <v>106</v>
      </c>
    </row>
    <row r="68" spans="3:7" x14ac:dyDescent="0.25">
      <c r="C68" s="20">
        <v>65</v>
      </c>
      <c r="D68" s="21" t="str">
        <f t="shared" ref="D68:D131" si="1">INDEX($E$4:$G$503,$C68,$A$1)</f>
        <v>Hauszufahrten</v>
      </c>
      <c r="E68" s="121" t="s">
        <v>185</v>
      </c>
      <c r="G68" s="22"/>
    </row>
    <row r="69" spans="3:7" x14ac:dyDescent="0.25">
      <c r="C69" s="20">
        <v>66</v>
      </c>
      <c r="D69" s="21" t="str">
        <f t="shared" si="1"/>
        <v>Vorplätze</v>
      </c>
      <c r="E69" s="121" t="s">
        <v>193</v>
      </c>
      <c r="G69" s="22"/>
    </row>
    <row r="70" spans="3:7" ht="23" x14ac:dyDescent="0.25">
      <c r="C70" s="20">
        <v>67</v>
      </c>
      <c r="D70" s="21" t="str">
        <f t="shared" si="1"/>
        <v>Parkplätze mit wenigen Fahrzeugwechseln inkl. der dazugehörigen Manövrier- und Verkehrsflächen</v>
      </c>
      <c r="E70" s="121" t="s">
        <v>188</v>
      </c>
      <c r="G70" s="22"/>
    </row>
    <row r="71" spans="3:7" x14ac:dyDescent="0.25">
      <c r="C71" s="20">
        <v>68</v>
      </c>
      <c r="D71" s="21" t="str">
        <f t="shared" si="1"/>
        <v>Geh-, Rad-, Feld-, Wald- und Flurwege, Perrons</v>
      </c>
      <c r="E71" s="121" t="s">
        <v>186</v>
      </c>
      <c r="G71" s="22"/>
    </row>
    <row r="72" spans="3:7" x14ac:dyDescent="0.25">
      <c r="C72" s="20">
        <v>69</v>
      </c>
      <c r="D72" s="21" t="str">
        <f t="shared" si="1"/>
        <v>Gering belastete Strassen</v>
      </c>
      <c r="E72" s="121" t="s">
        <v>187</v>
      </c>
      <c r="G72" s="22"/>
    </row>
    <row r="73" spans="3:7" ht="23" x14ac:dyDescent="0.25">
      <c r="C73" s="20">
        <v>70</v>
      </c>
      <c r="D73" s="21" t="str">
        <f t="shared" si="1"/>
        <v>Falls nein: Geben Sie die versiegelte Fläche an und begründen Sie unten im Feld "Kommentar" die Ausnahme</v>
      </c>
      <c r="E73" s="121" t="s">
        <v>210</v>
      </c>
      <c r="G73" s="22"/>
    </row>
    <row r="74" spans="3:7" x14ac:dyDescent="0.25">
      <c r="C74" s="20">
        <v>71</v>
      </c>
      <c r="D74" s="21" t="str">
        <f t="shared" si="1"/>
        <v>Regenwassernutzung (Wahlvorgabe D1.5)</v>
      </c>
      <c r="E74" s="121" t="s">
        <v>194</v>
      </c>
      <c r="G74" s="22"/>
    </row>
    <row r="75" spans="3:7" x14ac:dyDescent="0.25">
      <c r="C75" s="20">
        <v>72</v>
      </c>
      <c r="D75" s="21" t="str">
        <f t="shared" si="1"/>
        <v>(falls mehrere vorhanden)</v>
      </c>
      <c r="E75" s="121" t="s">
        <v>195</v>
      </c>
      <c r="G75" s="22"/>
    </row>
    <row r="76" spans="3:7" x14ac:dyDescent="0.25">
      <c r="C76" s="20">
        <v>73</v>
      </c>
      <c r="D76" s="21" t="str">
        <f t="shared" si="1"/>
        <v>nicht vorhanden</v>
      </c>
      <c r="E76" s="121" t="s">
        <v>196</v>
      </c>
      <c r="G76" s="22"/>
    </row>
    <row r="77" spans="3:7" x14ac:dyDescent="0.25">
      <c r="C77" s="20">
        <v>74</v>
      </c>
      <c r="D77" s="21" t="str">
        <f t="shared" si="1"/>
        <v>Dachflächen total</v>
      </c>
      <c r="E77" s="121" t="s">
        <v>198</v>
      </c>
      <c r="G77" s="22"/>
    </row>
    <row r="78" spans="3:7" x14ac:dyDescent="0.25">
      <c r="C78" s="20">
        <v>75</v>
      </c>
      <c r="D78" s="21" t="str">
        <f t="shared" si="1"/>
        <v>Versiegelte</v>
      </c>
      <c r="E78" s="121" t="s">
        <v>201</v>
      </c>
      <c r="G78" s="22"/>
    </row>
    <row r="79" spans="3:7" x14ac:dyDescent="0.25">
      <c r="C79" s="20">
        <v>76</v>
      </c>
      <c r="D79" s="21" t="str">
        <f t="shared" si="1"/>
        <v>versickerungsfähig</v>
      </c>
      <c r="E79" s="121" t="s">
        <v>212</v>
      </c>
      <c r="G79" s="22"/>
    </row>
    <row r="80" spans="3:7" x14ac:dyDescent="0.25">
      <c r="C80" s="20">
        <v>77</v>
      </c>
      <c r="D80" s="21" t="str">
        <f t="shared" si="1"/>
        <v>Gesamtfläche der Ausnahmen [m2]</v>
      </c>
      <c r="E80" s="121" t="s">
        <v>214</v>
      </c>
      <c r="G80" s="22"/>
    </row>
    <row r="81" spans="3:7" x14ac:dyDescent="0.25">
      <c r="C81" s="20">
        <v>78</v>
      </c>
      <c r="D81" s="21" t="str">
        <f t="shared" si="1"/>
        <v>Ausnahmen</v>
      </c>
      <c r="E81" s="121" t="s">
        <v>213</v>
      </c>
      <c r="G81" s="22"/>
    </row>
    <row r="82" spans="3:7" x14ac:dyDescent="0.25">
      <c r="C82" s="20">
        <v>79</v>
      </c>
      <c r="D82" s="21" t="str">
        <f t="shared" si="1"/>
        <v>Fehlende Eingabe</v>
      </c>
      <c r="E82" s="121" t="s">
        <v>215</v>
      </c>
      <c r="G82" s="22"/>
    </row>
    <row r="83" spans="3:7" x14ac:dyDescent="0.25">
      <c r="C83" s="20">
        <v>80</v>
      </c>
      <c r="D83" s="21" t="str">
        <f t="shared" si="1"/>
        <v>Ausgefüllt?</v>
      </c>
      <c r="E83" s="121" t="s">
        <v>216</v>
      </c>
      <c r="G83" s="22"/>
    </row>
    <row r="84" spans="3:7" ht="34.5" x14ac:dyDescent="0.25">
      <c r="C84" s="20">
        <v>81</v>
      </c>
      <c r="D84" s="21" t="str">
        <f t="shared" si="1"/>
        <v>Sind alle Platz- und Verkehrsflächen mit geringer Belastung des Niederschlagabwasser-Abflusses mit versickerungsfähigen Belägen ausgestattet?</v>
      </c>
      <c r="E84" s="121" t="s">
        <v>217</v>
      </c>
      <c r="G84" s="22"/>
    </row>
    <row r="85" spans="3:7" x14ac:dyDescent="0.25">
      <c r="C85" s="20">
        <v>82</v>
      </c>
      <c r="D85" s="21" t="str">
        <f t="shared" si="1"/>
        <v>Ausnahmen prüfen</v>
      </c>
      <c r="E85" s="121" t="s">
        <v>211</v>
      </c>
      <c r="G85" s="22"/>
    </row>
    <row r="86" spans="3:7" ht="23" x14ac:dyDescent="0.25">
      <c r="C86" s="20">
        <v>83</v>
      </c>
      <c r="D86" s="21" t="str">
        <f t="shared" si="1"/>
        <v>Achtung: Summe der Flächen darf nicht grösser sein als Zelle D56.</v>
      </c>
      <c r="E86" s="121" t="s">
        <v>218</v>
      </c>
      <c r="G86" s="22"/>
    </row>
    <row r="87" spans="3:7" x14ac:dyDescent="0.25">
      <c r="C87" s="20">
        <v>84</v>
      </c>
      <c r="D87" s="21" t="str">
        <f t="shared" si="1"/>
        <v>Kompensatiosfläche auf Dächern/Fassaden erfüllt?</v>
      </c>
      <c r="E87" s="121" t="s">
        <v>225</v>
      </c>
      <c r="G87" s="22"/>
    </row>
    <row r="88" spans="3:7" x14ac:dyDescent="0.25">
      <c r="C88" s="20">
        <v>85</v>
      </c>
      <c r="D88" s="21" t="str">
        <f t="shared" si="1"/>
        <v>Begründung für die Kompensation der Grünflächen</v>
      </c>
      <c r="E88" s="121" t="s">
        <v>223</v>
      </c>
      <c r="G88" s="22"/>
    </row>
    <row r="89" spans="3:7" x14ac:dyDescent="0.25">
      <c r="C89" s="20">
        <v>86</v>
      </c>
      <c r="D89" s="21" t="str">
        <f t="shared" si="1"/>
        <v>Kann der Anteil Grünfläche nicht umgesetzt werden?</v>
      </c>
      <c r="E89" s="121" t="s">
        <v>224</v>
      </c>
      <c r="G89" s="22"/>
    </row>
    <row r="90" spans="3:7" x14ac:dyDescent="0.25">
      <c r="C90" s="20">
        <v>87</v>
      </c>
      <c r="D90" s="21">
        <f t="shared" si="1"/>
        <v>0</v>
      </c>
      <c r="G90" s="22"/>
    </row>
    <row r="91" spans="3:7" x14ac:dyDescent="0.25">
      <c r="C91" s="20">
        <v>88</v>
      </c>
      <c r="D91" s="21">
        <f t="shared" si="1"/>
        <v>0</v>
      </c>
      <c r="G91" s="22"/>
    </row>
    <row r="92" spans="3:7" x14ac:dyDescent="0.25">
      <c r="C92" s="20">
        <v>89</v>
      </c>
      <c r="D92" s="21">
        <f t="shared" si="1"/>
        <v>0</v>
      </c>
      <c r="G92" s="22"/>
    </row>
    <row r="93" spans="3:7" x14ac:dyDescent="0.25">
      <c r="C93" s="20">
        <v>90</v>
      </c>
      <c r="D93" s="21">
        <f t="shared" si="1"/>
        <v>0</v>
      </c>
      <c r="G93" s="22"/>
    </row>
    <row r="94" spans="3:7" x14ac:dyDescent="0.25">
      <c r="C94" s="20">
        <v>91</v>
      </c>
      <c r="D94" s="21">
        <f t="shared" si="1"/>
        <v>0</v>
      </c>
      <c r="G94" s="22"/>
    </row>
    <row r="95" spans="3:7" x14ac:dyDescent="0.25">
      <c r="C95" s="20">
        <v>92</v>
      </c>
      <c r="D95" s="21">
        <f t="shared" si="1"/>
        <v>0</v>
      </c>
      <c r="G95" s="22"/>
    </row>
    <row r="96" spans="3:7" x14ac:dyDescent="0.25">
      <c r="C96" s="20">
        <v>93</v>
      </c>
      <c r="D96" s="21">
        <f t="shared" si="1"/>
        <v>0</v>
      </c>
      <c r="G96" s="22"/>
    </row>
    <row r="97" spans="3:7" x14ac:dyDescent="0.25">
      <c r="C97" s="20">
        <v>94</v>
      </c>
      <c r="D97" s="21">
        <f t="shared" si="1"/>
        <v>0</v>
      </c>
      <c r="G97" s="22"/>
    </row>
    <row r="98" spans="3:7" x14ac:dyDescent="0.25">
      <c r="C98" s="20">
        <v>95</v>
      </c>
      <c r="D98" s="21">
        <f t="shared" si="1"/>
        <v>0</v>
      </c>
      <c r="G98" s="22"/>
    </row>
    <row r="99" spans="3:7" x14ac:dyDescent="0.25">
      <c r="C99" s="20">
        <v>96</v>
      </c>
      <c r="D99" s="21">
        <f t="shared" si="1"/>
        <v>0</v>
      </c>
      <c r="G99" s="22"/>
    </row>
    <row r="100" spans="3:7" x14ac:dyDescent="0.25">
      <c r="C100" s="20">
        <v>97</v>
      </c>
      <c r="D100" s="21">
        <f t="shared" si="1"/>
        <v>0</v>
      </c>
      <c r="G100" s="22"/>
    </row>
    <row r="101" spans="3:7" x14ac:dyDescent="0.25">
      <c r="C101" s="20">
        <v>98</v>
      </c>
      <c r="D101" s="21">
        <f t="shared" si="1"/>
        <v>0</v>
      </c>
      <c r="G101" s="22"/>
    </row>
    <row r="102" spans="3:7" x14ac:dyDescent="0.25">
      <c r="C102" s="20">
        <v>99</v>
      </c>
      <c r="D102" s="21">
        <f t="shared" si="1"/>
        <v>0</v>
      </c>
      <c r="G102" s="22"/>
    </row>
    <row r="103" spans="3:7" x14ac:dyDescent="0.25">
      <c r="C103" s="20">
        <v>100</v>
      </c>
      <c r="D103" s="21">
        <f t="shared" si="1"/>
        <v>0</v>
      </c>
      <c r="G103" s="22"/>
    </row>
    <row r="104" spans="3:7" x14ac:dyDescent="0.25">
      <c r="C104" s="20">
        <v>101</v>
      </c>
      <c r="D104" s="21">
        <f t="shared" si="1"/>
        <v>0</v>
      </c>
      <c r="G104" s="22"/>
    </row>
    <row r="105" spans="3:7" x14ac:dyDescent="0.25">
      <c r="C105" s="20">
        <v>102</v>
      </c>
      <c r="D105" s="21">
        <f t="shared" si="1"/>
        <v>0</v>
      </c>
      <c r="G105" s="22"/>
    </row>
    <row r="106" spans="3:7" x14ac:dyDescent="0.25">
      <c r="C106" s="20">
        <v>103</v>
      </c>
      <c r="D106" s="21">
        <f t="shared" si="1"/>
        <v>0</v>
      </c>
      <c r="G106" s="22"/>
    </row>
    <row r="107" spans="3:7" x14ac:dyDescent="0.25">
      <c r="C107" s="20">
        <v>104</v>
      </c>
      <c r="D107" s="21">
        <f t="shared" si="1"/>
        <v>0</v>
      </c>
      <c r="G107" s="22"/>
    </row>
    <row r="108" spans="3:7" x14ac:dyDescent="0.25">
      <c r="C108" s="20">
        <v>105</v>
      </c>
      <c r="D108" s="21">
        <f t="shared" si="1"/>
        <v>0</v>
      </c>
      <c r="G108" s="22"/>
    </row>
    <row r="109" spans="3:7" x14ac:dyDescent="0.25">
      <c r="C109" s="20">
        <v>106</v>
      </c>
      <c r="D109" s="21">
        <f t="shared" si="1"/>
        <v>0</v>
      </c>
      <c r="G109" s="22"/>
    </row>
    <row r="110" spans="3:7" x14ac:dyDescent="0.25">
      <c r="C110" s="20">
        <v>107</v>
      </c>
      <c r="D110" s="21">
        <f t="shared" si="1"/>
        <v>0</v>
      </c>
      <c r="G110" s="22"/>
    </row>
    <row r="111" spans="3:7" x14ac:dyDescent="0.25">
      <c r="C111" s="20">
        <v>108</v>
      </c>
      <c r="D111" s="21">
        <f t="shared" si="1"/>
        <v>0</v>
      </c>
      <c r="G111" s="22"/>
    </row>
    <row r="112" spans="3:7" x14ac:dyDescent="0.25">
      <c r="C112" s="20">
        <v>109</v>
      </c>
      <c r="D112" s="21">
        <f t="shared" si="1"/>
        <v>0</v>
      </c>
      <c r="G112" s="22"/>
    </row>
    <row r="113" spans="3:7" x14ac:dyDescent="0.25">
      <c r="C113" s="20">
        <v>110</v>
      </c>
      <c r="D113" s="21">
        <f t="shared" si="1"/>
        <v>0</v>
      </c>
      <c r="G113" s="22"/>
    </row>
    <row r="114" spans="3:7" x14ac:dyDescent="0.25">
      <c r="C114" s="20">
        <v>111</v>
      </c>
      <c r="D114" s="21">
        <f t="shared" si="1"/>
        <v>0</v>
      </c>
      <c r="G114" s="22"/>
    </row>
    <row r="115" spans="3:7" x14ac:dyDescent="0.25">
      <c r="C115" s="20">
        <v>112</v>
      </c>
      <c r="D115" s="21">
        <f t="shared" si="1"/>
        <v>0</v>
      </c>
      <c r="G115" s="22"/>
    </row>
    <row r="116" spans="3:7" x14ac:dyDescent="0.25">
      <c r="C116" s="20">
        <v>113</v>
      </c>
      <c r="D116" s="21">
        <f t="shared" si="1"/>
        <v>0</v>
      </c>
      <c r="G116" s="22"/>
    </row>
    <row r="117" spans="3:7" x14ac:dyDescent="0.25">
      <c r="C117" s="20">
        <v>114</v>
      </c>
      <c r="D117" s="21">
        <f t="shared" si="1"/>
        <v>0</v>
      </c>
      <c r="G117" s="22"/>
    </row>
    <row r="118" spans="3:7" x14ac:dyDescent="0.25">
      <c r="C118" s="20">
        <v>115</v>
      </c>
      <c r="D118" s="21">
        <f t="shared" si="1"/>
        <v>0</v>
      </c>
      <c r="G118" s="22"/>
    </row>
    <row r="119" spans="3:7" x14ac:dyDescent="0.25">
      <c r="C119" s="20">
        <v>116</v>
      </c>
      <c r="D119" s="21">
        <f t="shared" si="1"/>
        <v>0</v>
      </c>
      <c r="G119" s="22"/>
    </row>
    <row r="120" spans="3:7" x14ac:dyDescent="0.25">
      <c r="C120" s="20">
        <v>117</v>
      </c>
      <c r="D120" s="21">
        <f t="shared" si="1"/>
        <v>0</v>
      </c>
      <c r="G120" s="22"/>
    </row>
    <row r="121" spans="3:7" x14ac:dyDescent="0.25">
      <c r="C121" s="20">
        <v>118</v>
      </c>
      <c r="D121" s="21">
        <f t="shared" si="1"/>
        <v>0</v>
      </c>
      <c r="G121" s="22"/>
    </row>
    <row r="122" spans="3:7" x14ac:dyDescent="0.25">
      <c r="C122" s="20">
        <v>119</v>
      </c>
      <c r="D122" s="21">
        <f t="shared" si="1"/>
        <v>0</v>
      </c>
      <c r="G122" s="22"/>
    </row>
    <row r="123" spans="3:7" x14ac:dyDescent="0.25">
      <c r="C123" s="20">
        <v>120</v>
      </c>
      <c r="D123" s="21">
        <f t="shared" si="1"/>
        <v>0</v>
      </c>
      <c r="G123" s="22"/>
    </row>
    <row r="124" spans="3:7" x14ac:dyDescent="0.25">
      <c r="C124" s="20">
        <v>121</v>
      </c>
      <c r="D124" s="21">
        <f t="shared" si="1"/>
        <v>0</v>
      </c>
      <c r="G124" s="22"/>
    </row>
    <row r="125" spans="3:7" x14ac:dyDescent="0.25">
      <c r="C125" s="20">
        <v>122</v>
      </c>
      <c r="D125" s="21">
        <f t="shared" si="1"/>
        <v>0</v>
      </c>
      <c r="G125" s="22"/>
    </row>
    <row r="126" spans="3:7" x14ac:dyDescent="0.25">
      <c r="C126" s="20">
        <v>123</v>
      </c>
      <c r="D126" s="21">
        <f t="shared" si="1"/>
        <v>0</v>
      </c>
      <c r="G126" s="22"/>
    </row>
    <row r="127" spans="3:7" x14ac:dyDescent="0.25">
      <c r="C127" s="20">
        <v>124</v>
      </c>
      <c r="D127" s="21">
        <f t="shared" si="1"/>
        <v>0</v>
      </c>
      <c r="G127" s="22"/>
    </row>
    <row r="128" spans="3:7" x14ac:dyDescent="0.25">
      <c r="C128" s="20">
        <v>125</v>
      </c>
      <c r="D128" s="21">
        <f>INDEX($E$4:$G$503,$C128,$A$1)</f>
        <v>0</v>
      </c>
      <c r="G128" s="22"/>
    </row>
    <row r="129" spans="3:7" x14ac:dyDescent="0.25">
      <c r="C129" s="20">
        <v>126</v>
      </c>
      <c r="D129" s="21">
        <f t="shared" si="1"/>
        <v>0</v>
      </c>
      <c r="G129" s="22"/>
    </row>
    <row r="130" spans="3:7" x14ac:dyDescent="0.25">
      <c r="C130" s="20">
        <v>127</v>
      </c>
      <c r="D130" s="21">
        <f t="shared" si="1"/>
        <v>0</v>
      </c>
      <c r="G130" s="22"/>
    </row>
    <row r="131" spans="3:7" x14ac:dyDescent="0.25">
      <c r="C131" s="20">
        <v>128</v>
      </c>
      <c r="D131" s="21">
        <f t="shared" si="1"/>
        <v>0</v>
      </c>
      <c r="G131" s="22"/>
    </row>
    <row r="132" spans="3:7" x14ac:dyDescent="0.25">
      <c r="C132" s="20">
        <v>129</v>
      </c>
      <c r="D132" s="21">
        <f>INDEX($E$4:$G$503,$C132,$A$1)</f>
        <v>0</v>
      </c>
      <c r="G132" s="22"/>
    </row>
    <row r="133" spans="3:7" x14ac:dyDescent="0.25">
      <c r="C133" s="20">
        <v>130</v>
      </c>
      <c r="D133" s="21">
        <f t="shared" ref="D133:D178" si="2">INDEX($E$4:$G$503,$C133,$A$1)</f>
        <v>0</v>
      </c>
      <c r="G133" s="22"/>
    </row>
    <row r="134" spans="3:7" x14ac:dyDescent="0.25">
      <c r="C134" s="20">
        <v>131</v>
      </c>
      <c r="D134" s="21">
        <f t="shared" si="2"/>
        <v>0</v>
      </c>
      <c r="G134" s="22"/>
    </row>
    <row r="135" spans="3:7" x14ac:dyDescent="0.25">
      <c r="C135" s="20">
        <v>132</v>
      </c>
      <c r="D135" s="21">
        <f t="shared" si="2"/>
        <v>0</v>
      </c>
      <c r="G135" s="22"/>
    </row>
    <row r="136" spans="3:7" x14ac:dyDescent="0.25">
      <c r="C136" s="20">
        <v>133</v>
      </c>
      <c r="D136" s="21">
        <f t="shared" si="2"/>
        <v>0</v>
      </c>
      <c r="G136" s="22"/>
    </row>
    <row r="137" spans="3:7" x14ac:dyDescent="0.25">
      <c r="C137" s="20">
        <v>134</v>
      </c>
      <c r="D137" s="21">
        <f t="shared" si="2"/>
        <v>0</v>
      </c>
      <c r="G137" s="22"/>
    </row>
    <row r="138" spans="3:7" x14ac:dyDescent="0.25">
      <c r="C138" s="20">
        <v>135</v>
      </c>
      <c r="D138" s="21">
        <f t="shared" si="2"/>
        <v>0</v>
      </c>
      <c r="G138" s="22"/>
    </row>
    <row r="139" spans="3:7" x14ac:dyDescent="0.25">
      <c r="C139" s="20">
        <v>136</v>
      </c>
      <c r="D139" s="21">
        <f t="shared" si="2"/>
        <v>0</v>
      </c>
      <c r="G139" s="22"/>
    </row>
    <row r="140" spans="3:7" x14ac:dyDescent="0.25">
      <c r="C140" s="20">
        <v>137</v>
      </c>
      <c r="D140" s="21">
        <f t="shared" si="2"/>
        <v>0</v>
      </c>
      <c r="G140" s="22"/>
    </row>
    <row r="141" spans="3:7" x14ac:dyDescent="0.25">
      <c r="C141" s="20">
        <v>138</v>
      </c>
      <c r="D141" s="21">
        <f t="shared" si="2"/>
        <v>0</v>
      </c>
      <c r="G141" s="22"/>
    </row>
    <row r="142" spans="3:7" x14ac:dyDescent="0.25">
      <c r="C142" s="20">
        <v>139</v>
      </c>
      <c r="D142" s="21">
        <f t="shared" si="2"/>
        <v>0</v>
      </c>
      <c r="G142" s="22"/>
    </row>
    <row r="143" spans="3:7" x14ac:dyDescent="0.25">
      <c r="C143" s="20">
        <v>140</v>
      </c>
      <c r="D143" s="21">
        <f t="shared" si="2"/>
        <v>0</v>
      </c>
      <c r="G143" s="22"/>
    </row>
    <row r="144" spans="3:7" x14ac:dyDescent="0.25">
      <c r="C144" s="20">
        <v>141</v>
      </c>
      <c r="D144" s="21">
        <f t="shared" si="2"/>
        <v>0</v>
      </c>
    </row>
    <row r="145" spans="3:4" x14ac:dyDescent="0.25">
      <c r="C145" s="20">
        <v>142</v>
      </c>
      <c r="D145" s="21">
        <f t="shared" si="2"/>
        <v>0</v>
      </c>
    </row>
    <row r="146" spans="3:4" x14ac:dyDescent="0.25">
      <c r="C146" s="20">
        <v>143</v>
      </c>
      <c r="D146" s="21">
        <f t="shared" si="2"/>
        <v>0</v>
      </c>
    </row>
    <row r="147" spans="3:4" x14ac:dyDescent="0.25">
      <c r="C147" s="20">
        <v>144</v>
      </c>
      <c r="D147" s="21">
        <f t="shared" si="2"/>
        <v>0</v>
      </c>
    </row>
    <row r="148" spans="3:4" x14ac:dyDescent="0.25">
      <c r="C148" s="20">
        <v>145</v>
      </c>
      <c r="D148" s="21">
        <f t="shared" si="2"/>
        <v>0</v>
      </c>
    </row>
    <row r="149" spans="3:4" x14ac:dyDescent="0.25">
      <c r="C149" s="20">
        <v>146</v>
      </c>
      <c r="D149" s="21">
        <f t="shared" si="2"/>
        <v>0</v>
      </c>
    </row>
    <row r="150" spans="3:4" x14ac:dyDescent="0.25">
      <c r="C150" s="20">
        <v>147</v>
      </c>
      <c r="D150" s="21">
        <f t="shared" si="2"/>
        <v>0</v>
      </c>
    </row>
    <row r="151" spans="3:4" x14ac:dyDescent="0.25">
      <c r="C151" s="20">
        <v>148</v>
      </c>
      <c r="D151" s="21">
        <f t="shared" si="2"/>
        <v>0</v>
      </c>
    </row>
    <row r="152" spans="3:4" x14ac:dyDescent="0.25">
      <c r="C152" s="20">
        <v>149</v>
      </c>
      <c r="D152" s="21">
        <f t="shared" si="2"/>
        <v>0</v>
      </c>
    </row>
    <row r="153" spans="3:4" x14ac:dyDescent="0.25">
      <c r="C153" s="20">
        <v>150</v>
      </c>
      <c r="D153" s="21">
        <f t="shared" si="2"/>
        <v>0</v>
      </c>
    </row>
    <row r="154" spans="3:4" x14ac:dyDescent="0.25">
      <c r="C154" s="20">
        <v>151</v>
      </c>
      <c r="D154" s="21">
        <f t="shared" si="2"/>
        <v>0</v>
      </c>
    </row>
    <row r="155" spans="3:4" x14ac:dyDescent="0.25">
      <c r="C155" s="20">
        <v>152</v>
      </c>
      <c r="D155" s="21">
        <f t="shared" si="2"/>
        <v>0</v>
      </c>
    </row>
    <row r="156" spans="3:4" x14ac:dyDescent="0.25">
      <c r="C156" s="20">
        <v>153</v>
      </c>
      <c r="D156" s="21">
        <f t="shared" si="2"/>
        <v>0</v>
      </c>
    </row>
    <row r="157" spans="3:4" x14ac:dyDescent="0.25">
      <c r="C157" s="20">
        <v>154</v>
      </c>
      <c r="D157" s="21">
        <f t="shared" si="2"/>
        <v>0</v>
      </c>
    </row>
    <row r="158" spans="3:4" x14ac:dyDescent="0.25">
      <c r="C158" s="20">
        <v>155</v>
      </c>
      <c r="D158" s="21">
        <f t="shared" si="2"/>
        <v>0</v>
      </c>
    </row>
    <row r="159" spans="3:4" x14ac:dyDescent="0.25">
      <c r="C159" s="20">
        <v>156</v>
      </c>
      <c r="D159" s="21">
        <f t="shared" si="2"/>
        <v>0</v>
      </c>
    </row>
    <row r="160" spans="3:4" x14ac:dyDescent="0.25">
      <c r="C160" s="20">
        <v>157</v>
      </c>
      <c r="D160" s="21">
        <f t="shared" si="2"/>
        <v>0</v>
      </c>
    </row>
    <row r="161" spans="3:4" x14ac:dyDescent="0.25">
      <c r="C161" s="20">
        <v>158</v>
      </c>
      <c r="D161" s="21">
        <f t="shared" si="2"/>
        <v>0</v>
      </c>
    </row>
    <row r="162" spans="3:4" x14ac:dyDescent="0.25">
      <c r="C162" s="20">
        <v>159</v>
      </c>
      <c r="D162" s="21">
        <f t="shared" si="2"/>
        <v>0</v>
      </c>
    </row>
    <row r="163" spans="3:4" x14ac:dyDescent="0.25">
      <c r="C163" s="20">
        <v>160</v>
      </c>
      <c r="D163" s="21">
        <f t="shared" si="2"/>
        <v>0</v>
      </c>
    </row>
    <row r="164" spans="3:4" x14ac:dyDescent="0.25">
      <c r="C164" s="20">
        <v>161</v>
      </c>
      <c r="D164" s="21">
        <f t="shared" si="2"/>
        <v>0</v>
      </c>
    </row>
    <row r="165" spans="3:4" x14ac:dyDescent="0.25">
      <c r="C165" s="20">
        <v>162</v>
      </c>
      <c r="D165" s="21">
        <f t="shared" si="2"/>
        <v>0</v>
      </c>
    </row>
    <row r="166" spans="3:4" x14ac:dyDescent="0.25">
      <c r="C166" s="20">
        <v>163</v>
      </c>
      <c r="D166" s="21">
        <f t="shared" si="2"/>
        <v>0</v>
      </c>
    </row>
    <row r="167" spans="3:4" x14ac:dyDescent="0.25">
      <c r="C167" s="20">
        <v>164</v>
      </c>
      <c r="D167" s="21">
        <f t="shared" si="2"/>
        <v>0</v>
      </c>
    </row>
    <row r="168" spans="3:4" x14ac:dyDescent="0.25">
      <c r="C168" s="20">
        <v>165</v>
      </c>
      <c r="D168" s="21">
        <f t="shared" si="2"/>
        <v>0</v>
      </c>
    </row>
    <row r="169" spans="3:4" x14ac:dyDescent="0.25">
      <c r="C169" s="20">
        <v>166</v>
      </c>
      <c r="D169" s="21">
        <f t="shared" si="2"/>
        <v>0</v>
      </c>
    </row>
    <row r="170" spans="3:4" x14ac:dyDescent="0.25">
      <c r="C170" s="20">
        <v>167</v>
      </c>
      <c r="D170" s="21">
        <f t="shared" si="2"/>
        <v>0</v>
      </c>
    </row>
    <row r="171" spans="3:4" x14ac:dyDescent="0.25">
      <c r="C171" s="20">
        <v>168</v>
      </c>
      <c r="D171" s="21">
        <f t="shared" si="2"/>
        <v>0</v>
      </c>
    </row>
    <row r="172" spans="3:4" x14ac:dyDescent="0.25">
      <c r="C172" s="20">
        <v>169</v>
      </c>
      <c r="D172" s="21">
        <f t="shared" si="2"/>
        <v>0</v>
      </c>
    </row>
    <row r="173" spans="3:4" x14ac:dyDescent="0.25">
      <c r="C173" s="20">
        <v>170</v>
      </c>
      <c r="D173" s="21">
        <f t="shared" si="2"/>
        <v>0</v>
      </c>
    </row>
    <row r="174" spans="3:4" x14ac:dyDescent="0.25">
      <c r="C174" s="20">
        <v>171</v>
      </c>
      <c r="D174" s="21">
        <f t="shared" si="2"/>
        <v>0</v>
      </c>
    </row>
    <row r="175" spans="3:4" x14ac:dyDescent="0.25">
      <c r="C175" s="20">
        <v>172</v>
      </c>
      <c r="D175" s="21">
        <f t="shared" si="2"/>
        <v>0</v>
      </c>
    </row>
    <row r="176" spans="3:4" x14ac:dyDescent="0.25">
      <c r="C176" s="20">
        <v>173</v>
      </c>
      <c r="D176" s="21">
        <f t="shared" si="2"/>
        <v>0</v>
      </c>
    </row>
    <row r="177" spans="3:4" x14ac:dyDescent="0.25">
      <c r="C177" s="20">
        <v>174</v>
      </c>
      <c r="D177" s="21">
        <f t="shared" si="2"/>
        <v>0</v>
      </c>
    </row>
    <row r="178" spans="3:4" x14ac:dyDescent="0.25">
      <c r="C178" s="20">
        <v>175</v>
      </c>
      <c r="D178" s="21">
        <f t="shared" si="2"/>
        <v>0</v>
      </c>
    </row>
  </sheetData>
  <dataValidations count="1">
    <dataValidation type="list" allowBlank="1" showInputMessage="1" showErrorMessage="1" sqref="C1" xr:uid="{4435D264-8080-444F-AD45-AFF946C81575}">
      <formula1>$H$1:$H$3</formula1>
    </dataValidation>
  </dataValidations>
  <pageMargins left="0.7" right="0.7" top="0.78740157499999996" bottom="0.78740157499999996"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21CFC628C8AF54D8914200001F2C70D" ma:contentTypeVersion="14" ma:contentTypeDescription="Create a new document." ma:contentTypeScope="" ma:versionID="9d07c6dbc0196e2e7b761fdacc709c74">
  <xsd:schema xmlns:xsd="http://www.w3.org/2001/XMLSchema" xmlns:xs="http://www.w3.org/2001/XMLSchema" xmlns:p="http://schemas.microsoft.com/office/2006/metadata/properties" xmlns:ns2="19415a2c-3045-4769-8042-b2d573daa356" xmlns:ns3="f9ded8a6-640d-4e2b-81aa-3f415abfbf2d" targetNamespace="http://schemas.microsoft.com/office/2006/metadata/properties" ma:root="true" ma:fieldsID="8818bfa48a71c6817b45c78c14871a4e" ns2:_="" ns3:_="">
    <xsd:import namespace="19415a2c-3045-4769-8042-b2d573daa356"/>
    <xsd:import namespace="f9ded8a6-640d-4e2b-81aa-3f415abfbf2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MediaServiceLocation" minOccurs="0"/>
                <xsd:element ref="ns2:SharedWithUsers" minOccurs="0"/>
                <xsd:element ref="ns2:SharedWithDetail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415a2c-3045-4769-8042-b2d573daa35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7" nillable="true" ma:displayName="Taxonomy Catch All Column" ma:hidden="true" ma:list="{c27ef632-850c-4879-9790-cfc821f43517}" ma:internalName="TaxCatchAll" ma:showField="CatchAllData" ma:web="19415a2c-3045-4769-8042-b2d573daa356">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9ded8a6-640d-4e2b-81aa-3f415abfbf2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a2125980-255a-4cd1-b09b-d6884cbb7695"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19415a2c-3045-4769-8042-b2d573daa356">SKCW24DMUQ4M-227545371-583147</_dlc_DocId>
    <lcf76f155ced4ddcb4097134ff3c332f xmlns="f9ded8a6-640d-4e2b-81aa-3f415abfbf2d">
      <Terms xmlns="http://schemas.microsoft.com/office/infopath/2007/PartnerControls"/>
    </lcf76f155ced4ddcb4097134ff3c332f>
    <TaxCatchAll xmlns="19415a2c-3045-4769-8042-b2d573daa356" xsi:nil="true"/>
    <_dlc_DocIdUrl xmlns="19415a2c-3045-4769-8042-b2d573daa356">
      <Url>https://mst239701.sharepoint.com/sites/Files/_layouts/15/DocIdRedir.aspx?ID=SKCW24DMUQ4M-227545371-583147</Url>
      <Description>SKCW24DMUQ4M-227545371-583147</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A01A86A-8EF8-4004-A72D-633E84A209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415a2c-3045-4769-8042-b2d573daa356"/>
    <ds:schemaRef ds:uri="f9ded8a6-640d-4e2b-81aa-3f415abfbf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ADD55E-69D8-4ACA-9518-6EF34221A89A}">
  <ds:schemaRefs>
    <ds:schemaRef ds:uri="http://schemas.microsoft.com/office/2006/documentManagement/types"/>
    <ds:schemaRef ds:uri="http://purl.org/dc/terms/"/>
    <ds:schemaRef ds:uri="http://purl.org/dc/dcmitype/"/>
    <ds:schemaRef ds:uri="f9ded8a6-640d-4e2b-81aa-3f415abfbf2d"/>
    <ds:schemaRef ds:uri="http://purl.org/dc/elements/1.1/"/>
    <ds:schemaRef ds:uri="http://www.w3.org/XML/1998/namespace"/>
    <ds:schemaRef ds:uri="http://schemas.openxmlformats.org/package/2006/metadata/core-properties"/>
    <ds:schemaRef ds:uri="http://schemas.microsoft.com/office/infopath/2007/PartnerControls"/>
    <ds:schemaRef ds:uri="19415a2c-3045-4769-8042-b2d573daa356"/>
    <ds:schemaRef ds:uri="http://schemas.microsoft.com/office/2006/metadata/properties"/>
  </ds:schemaRefs>
</ds:datastoreItem>
</file>

<file path=customXml/itemProps3.xml><?xml version="1.0" encoding="utf-8"?>
<ds:datastoreItem xmlns:ds="http://schemas.openxmlformats.org/officeDocument/2006/customXml" ds:itemID="{3D99E453-32DA-4894-8F98-FA5B9DFADA18}">
  <ds:schemaRefs>
    <ds:schemaRef ds:uri="http://schemas.microsoft.com/sharepoint/v3/contenttype/forms"/>
  </ds:schemaRefs>
</ds:datastoreItem>
</file>

<file path=customXml/itemProps4.xml><?xml version="1.0" encoding="utf-8"?>
<ds:datastoreItem xmlns:ds="http://schemas.openxmlformats.org/officeDocument/2006/customXml" ds:itemID="{CDE315DD-528A-423E-97DD-FFED4D719BD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4</vt:i4>
      </vt:variant>
    </vt:vector>
  </HeadingPairs>
  <TitlesOfParts>
    <vt:vector size="8" baseType="lpstr">
      <vt:lpstr>Eingabe</vt:lpstr>
      <vt:lpstr>Uebersicht</vt:lpstr>
      <vt:lpstr>Listen</vt:lpstr>
      <vt:lpstr>Uebersetzungen</vt:lpstr>
      <vt:lpstr>Eingabe!Druckbereich</vt:lpstr>
      <vt:lpstr>Uebersicht!Druckbereich</vt:lpstr>
      <vt:lpstr>LST_Flächen</vt:lpstr>
      <vt:lpstr>LST_Massnahmen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Stefanie Steiner</dc:creator>
  <cp:lastModifiedBy>Maja Dzakulin | Minergie</cp:lastModifiedBy>
  <cp:lastPrinted>2023-12-07T13:21:00Z</cp:lastPrinted>
  <dcterms:created xsi:type="dcterms:W3CDTF">2023-05-30T12:14:13Z</dcterms:created>
  <dcterms:modified xsi:type="dcterms:W3CDTF">2023-12-07T14:52:03Z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0x010100B21CFC628C8AF54D8914200001F2C70D</vt:lpwstr>
  </property>
  <property fmtid="{D5CDD505-2E9C-101B-9397-08002B2CF9AE}" pid="3" name="_dlc_DocIdItemGuid">
    <vt:lpwstr>1f1b68d0-8c40-47e6-8069-4dd48711cec3</vt:lpwstr>
  </property>
  <property fmtid="{D5CDD505-2E9C-101B-9397-08002B2CF9AE}" pid="4" name="MediaServiceImageTags">
    <vt:lpwstr/>
  </property>
</Properties>
</file>