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DieseArbeitsmappe" defaultThemeVersion="166925"/>
  <mc:AlternateContent xmlns:mc="http://schemas.openxmlformats.org/markup-compatibility/2006">
    <mc:Choice Requires="x15">
      <x15ac:absPath xmlns:x15ac="http://schemas.microsoft.com/office/spreadsheetml/2010/11/ac" url="C:\Users\maja.dzakulin\Desktop\"/>
    </mc:Choice>
  </mc:AlternateContent>
  <xr:revisionPtr revIDLastSave="0" documentId="8_{B26BC3C0-464F-40FC-A5EA-6E2FEE4C6506}" xr6:coauthVersionLast="47" xr6:coauthVersionMax="47" xr10:uidLastSave="{00000000-0000-0000-0000-000000000000}"/>
  <workbookProtection workbookAlgorithmName="SHA-512" workbookHashValue="ZIdItydfJ+ymeoVGsF/DcYJiXYtsnIOcJ40VGHlmjpMnNeEbFvw1TLF4yFm/vVRmWpfRf+tACZkfuTeMDgazuA==" workbookSaltValue="j9KsPEmYDzXWsWDSjdtXgA==" workbookSpinCount="100000" lockStructure="1"/>
  <bookViews>
    <workbookView xWindow="1520" yWindow="1520" windowWidth="14400" windowHeight="7360" xr2:uid="{168632F1-B688-42B1-B4E2-4B78CD311409}"/>
  </bookViews>
  <sheets>
    <sheet name="Eingabe" sheetId="1" r:id="rId1"/>
    <sheet name="Uebersicht" sheetId="4" r:id="rId2"/>
    <sheet name="Listen" sheetId="5" state="hidden" r:id="rId3"/>
    <sheet name="Uebersetzungen" sheetId="3" state="hidden" r:id="rId4"/>
  </sheets>
  <definedNames>
    <definedName name="_xlnm.Print_Area" localSheetId="0">Eingabe!$B$1:$E$73</definedName>
    <definedName name="_xlnm.Print_Area" localSheetId="1">Uebersicht!$B$1:$G$13</definedName>
    <definedName name="LST_Flächen">Listen!$B$10:$B$12</definedName>
    <definedName name="LST_Massnahmen">Listen!$B$4:$B$9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9" i="1" l="1"/>
  <c r="D18" i="1"/>
  <c r="D71" i="1"/>
  <c r="E13" i="4" s="1"/>
  <c r="G48" i="1"/>
  <c r="G49" i="1"/>
  <c r="G50" i="1"/>
  <c r="G51" i="1"/>
  <c r="G47" i="1"/>
  <c r="D58" i="1"/>
  <c r="D59" i="1" s="1"/>
  <c r="D70" i="1" s="1"/>
  <c r="D41" i="1"/>
  <c r="F10" i="4" s="1"/>
  <c r="E10" i="4"/>
  <c r="D11" i="1"/>
  <c r="D15" i="1" s="1"/>
  <c r="D34" i="1"/>
  <c r="E6" i="4"/>
  <c r="G52" i="1" l="1"/>
  <c r="E62" i="1"/>
  <c r="D29" i="1"/>
  <c r="F28" i="1" s="1"/>
  <c r="D36" i="1"/>
  <c r="F9" i="4" l="1"/>
  <c r="F6" i="4"/>
  <c r="F26" i="1"/>
  <c r="F27" i="1"/>
  <c r="H3" i="3"/>
  <c r="H2" i="3"/>
  <c r="A1" i="3" s="1"/>
  <c r="H1" i="3"/>
  <c r="D155" i="3" l="1"/>
  <c r="D41" i="3"/>
  <c r="F4" i="4" s="1"/>
  <c r="D37" i="1"/>
  <c r="E9" i="4" s="1"/>
  <c r="D140" i="3"/>
  <c r="D34" i="3"/>
  <c r="B32" i="1" s="1"/>
  <c r="D12" i="3"/>
  <c r="B7" i="1" s="1"/>
  <c r="D35" i="3"/>
  <c r="B33" i="1" s="1"/>
  <c r="D58" i="3"/>
  <c r="D76" i="3"/>
  <c r="B12" i="5" s="1"/>
  <c r="D99" i="3"/>
  <c r="D122" i="3"/>
  <c r="D147" i="3"/>
  <c r="D52" i="3"/>
  <c r="B57" i="1" s="1"/>
  <c r="D100" i="3"/>
  <c r="D148" i="3"/>
  <c r="D75" i="3"/>
  <c r="D18" i="3"/>
  <c r="B9" i="1" s="1"/>
  <c r="D59" i="3"/>
  <c r="B4" i="4" s="1"/>
  <c r="D19" i="3"/>
  <c r="B10" i="1" s="1"/>
  <c r="D60" i="3"/>
  <c r="C2" i="4" s="1"/>
  <c r="D106" i="3"/>
  <c r="D124" i="3"/>
  <c r="D178" i="3"/>
  <c r="D170" i="3"/>
  <c r="D162" i="3"/>
  <c r="D154" i="3"/>
  <c r="D146" i="3"/>
  <c r="D138" i="3"/>
  <c r="D177" i="3"/>
  <c r="D169" i="3"/>
  <c r="D161" i="3"/>
  <c r="D153" i="3"/>
  <c r="D145" i="3"/>
  <c r="D137" i="3"/>
  <c r="D129" i="3"/>
  <c r="D121" i="3"/>
  <c r="D113" i="3"/>
  <c r="D105" i="3"/>
  <c r="D97" i="3"/>
  <c r="D89" i="3"/>
  <c r="D81" i="3"/>
  <c r="F46" i="1" s="1"/>
  <c r="D73" i="3"/>
  <c r="D46" i="1" s="1"/>
  <c r="D65" i="3"/>
  <c r="B40" i="1" s="1"/>
  <c r="D57" i="3"/>
  <c r="D49" i="3"/>
  <c r="B66" i="1" s="1"/>
  <c r="D33" i="3"/>
  <c r="B31" i="1" s="1"/>
  <c r="D25" i="3"/>
  <c r="B6" i="4" s="1"/>
  <c r="D17" i="3"/>
  <c r="B8" i="1" s="1"/>
  <c r="D9" i="3"/>
  <c r="B5" i="4" s="1"/>
  <c r="D167" i="3"/>
  <c r="D159" i="3"/>
  <c r="D151" i="3"/>
  <c r="D143" i="3"/>
  <c r="D135" i="3"/>
  <c r="D127" i="3"/>
  <c r="D119" i="3"/>
  <c r="D111" i="3"/>
  <c r="D103" i="3"/>
  <c r="D95" i="3"/>
  <c r="D87" i="3"/>
  <c r="D79" i="3"/>
  <c r="D71" i="3"/>
  <c r="B50" i="1" s="1"/>
  <c r="D63" i="3"/>
  <c r="D55" i="3"/>
  <c r="B60" i="1" s="1"/>
  <c r="D47" i="3"/>
  <c r="D39" i="3"/>
  <c r="F25" i="1" s="1"/>
  <c r="D31" i="3"/>
  <c r="B46" i="1" s="1"/>
  <c r="D23" i="3"/>
  <c r="B20" i="1" s="1"/>
  <c r="D15" i="3"/>
  <c r="C1" i="1" s="1"/>
  <c r="D7" i="3"/>
  <c r="D166" i="3"/>
  <c r="D158" i="3"/>
  <c r="D150" i="3"/>
  <c r="D142" i="3"/>
  <c r="D134" i="3"/>
  <c r="D126" i="3"/>
  <c r="D118" i="3"/>
  <c r="D110" i="3"/>
  <c r="D102" i="3"/>
  <c r="D94" i="3"/>
  <c r="D86" i="3"/>
  <c r="D78" i="3"/>
  <c r="D70" i="3"/>
  <c r="B49" i="1" s="1"/>
  <c r="D62" i="3"/>
  <c r="G4" i="4" s="1"/>
  <c r="D54" i="3"/>
  <c r="D46" i="3"/>
  <c r="D38" i="3"/>
  <c r="E25" i="1" s="1"/>
  <c r="D30" i="3"/>
  <c r="B29" i="1" s="1"/>
  <c r="D22" i="3"/>
  <c r="B19" i="1" s="1"/>
  <c r="D14" i="3"/>
  <c r="D21" i="1" s="1"/>
  <c r="G7" i="4" s="1"/>
  <c r="D6" i="3"/>
  <c r="A1" i="5" s="1"/>
  <c r="D165" i="3"/>
  <c r="D157" i="3"/>
  <c r="D149" i="3"/>
  <c r="D141" i="3"/>
  <c r="D133" i="3"/>
  <c r="D125" i="3"/>
  <c r="D117" i="3"/>
  <c r="D109" i="3"/>
  <c r="D101" i="3"/>
  <c r="D93" i="3"/>
  <c r="D85" i="3"/>
  <c r="D77" i="3"/>
  <c r="B56" i="1" s="1"/>
  <c r="D69" i="3"/>
  <c r="B48" i="1" s="1"/>
  <c r="D61" i="3"/>
  <c r="D53" i="3"/>
  <c r="D45" i="3"/>
  <c r="D37" i="3"/>
  <c r="B9" i="4" s="1"/>
  <c r="D29" i="3"/>
  <c r="B28" i="1" s="1"/>
  <c r="D21" i="3"/>
  <c r="B14" i="1" s="1"/>
  <c r="D13" i="3"/>
  <c r="D5" i="3"/>
  <c r="D176" i="3"/>
  <c r="D168" i="3"/>
  <c r="D160" i="3"/>
  <c r="D152" i="3"/>
  <c r="D144" i="3"/>
  <c r="D136" i="3"/>
  <c r="D128" i="3"/>
  <c r="D120" i="3"/>
  <c r="D112" i="3"/>
  <c r="D104" i="3"/>
  <c r="D96" i="3"/>
  <c r="D88" i="3"/>
  <c r="B22" i="1" s="1"/>
  <c r="D80" i="3"/>
  <c r="D72" i="3"/>
  <c r="D64" i="3"/>
  <c r="B39" i="1" s="1"/>
  <c r="D56" i="3"/>
  <c r="D48" i="3"/>
  <c r="B61" i="1" s="1"/>
  <c r="D40" i="3"/>
  <c r="E30" i="1" s="1"/>
  <c r="D32" i="3"/>
  <c r="B30" i="1" s="1"/>
  <c r="D24" i="3"/>
  <c r="B18" i="1" s="1"/>
  <c r="D16" i="3"/>
  <c r="D8" i="3"/>
  <c r="D175" i="3"/>
  <c r="D174" i="3"/>
  <c r="D173" i="3"/>
  <c r="D172" i="3"/>
  <c r="D20" i="3"/>
  <c r="B11" i="1" s="1"/>
  <c r="D43" i="3"/>
  <c r="D66" i="3"/>
  <c r="D84" i="3"/>
  <c r="B12" i="4" s="1"/>
  <c r="D107" i="3"/>
  <c r="D130" i="3"/>
  <c r="D156" i="3"/>
  <c r="D26" i="3"/>
  <c r="B25" i="1" s="1"/>
  <c r="D44" i="3"/>
  <c r="D67" i="3"/>
  <c r="D90" i="3"/>
  <c r="D108" i="3"/>
  <c r="D131" i="3"/>
  <c r="D163" i="3"/>
  <c r="D98" i="3"/>
  <c r="D36" i="3"/>
  <c r="D82" i="3"/>
  <c r="G9" i="4" s="1"/>
  <c r="D83" i="3"/>
  <c r="G46" i="1" s="1"/>
  <c r="D4" i="3"/>
  <c r="D27" i="3"/>
  <c r="B26" i="1" s="1"/>
  <c r="D50" i="3"/>
  <c r="D68" i="3"/>
  <c r="B47" i="1" s="1"/>
  <c r="D91" i="3"/>
  <c r="D114" i="3"/>
  <c r="D132" i="3"/>
  <c r="D164" i="3"/>
  <c r="D11" i="3"/>
  <c r="B11" i="4" s="1"/>
  <c r="D116" i="3"/>
  <c r="D123" i="3"/>
  <c r="D42" i="3"/>
  <c r="D4" i="4" s="1"/>
  <c r="D10" i="3"/>
  <c r="B8" i="4" s="1"/>
  <c r="D28" i="3"/>
  <c r="B27" i="1" s="1"/>
  <c r="D51" i="3"/>
  <c r="D74" i="3"/>
  <c r="D92" i="3"/>
  <c r="D115" i="3"/>
  <c r="D139" i="3"/>
  <c r="D171" i="3"/>
  <c r="B58" i="1" l="1"/>
  <c r="B71" i="1"/>
  <c r="B70" i="1"/>
  <c r="B21" i="1"/>
  <c r="B7" i="4"/>
  <c r="B38" i="1"/>
  <c r="B10" i="4"/>
  <c r="B52" i="1"/>
  <c r="B72" i="1"/>
  <c r="B13" i="4"/>
  <c r="G10" i="4"/>
  <c r="G6" i="4"/>
  <c r="B10" i="5"/>
  <c r="E12" i="4"/>
  <c r="B11" i="5"/>
  <c r="F48" i="1"/>
  <c r="F49" i="1"/>
  <c r="F50" i="1"/>
  <c r="F51" i="1"/>
  <c r="F47" i="1"/>
  <c r="B45" i="1"/>
  <c r="B5" i="5"/>
  <c r="B63" i="1"/>
  <c r="B6" i="5"/>
  <c r="B64" i="1"/>
  <c r="B8" i="5"/>
  <c r="B67" i="1"/>
  <c r="B4" i="5"/>
  <c r="B62" i="1"/>
  <c r="B7" i="5"/>
  <c r="B65" i="1"/>
  <c r="B9" i="5"/>
  <c r="B68" i="1"/>
  <c r="A8" i="5"/>
  <c r="A4" i="5"/>
  <c r="B59" i="1"/>
  <c r="B55" i="1"/>
  <c r="B51" i="1"/>
  <c r="A10" i="5"/>
  <c r="B36" i="1"/>
  <c r="C40" i="1"/>
  <c r="C39" i="1"/>
  <c r="C32" i="1"/>
  <c r="C33" i="1"/>
  <c r="C31" i="1"/>
  <c r="B42" i="1"/>
  <c r="B41" i="1"/>
  <c r="B35" i="1"/>
  <c r="B34" i="1"/>
  <c r="B24" i="1"/>
  <c r="B13" i="1"/>
  <c r="B44" i="1"/>
  <c r="A3" i="5"/>
  <c r="B37" i="1"/>
  <c r="B16" i="1"/>
  <c r="B15" i="1"/>
  <c r="E2" i="4"/>
  <c r="B5" i="1"/>
  <c r="B3" i="1"/>
  <c r="D1" i="1"/>
  <c r="F13" i="4"/>
  <c r="G13" i="4" s="1"/>
  <c r="F52" i="1" l="1"/>
  <c r="F12" i="4" s="1"/>
  <c r="G1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9" authorId="0" shapeId="0" xr:uid="{84CA810B-2785-463D-B387-5D1BF79A436D}">
      <text>
        <r>
          <rPr>
            <sz val="9"/>
            <color indexed="81"/>
            <rFont val="Segoe UI"/>
            <family val="2"/>
          </rPr>
          <t xml:space="preserve">Definition gemäss IVHB, siehe Link im Reglement
Définition selon AIHC, voir le lien dans le règlement
Definizione secondo CIAE, veda il link nel regolamento
</t>
        </r>
      </text>
    </comment>
    <comment ref="B10" authorId="0" shapeId="0" xr:uid="{4A3BECC2-94A7-4726-A669-01433A9407AB}">
      <text>
        <r>
          <rPr>
            <sz val="9"/>
            <color indexed="81"/>
            <rFont val="Segoe UI"/>
            <family val="2"/>
          </rPr>
          <t xml:space="preserve">Quartierstrassen der Gemeinde und Durchgangsstrassen ausschliesslich für den öffentlichen Verkehr oder gemäss kommunaler Auflage.
Routes de quartier et de celles de transit réservées exclusivement au trafic public ou selon les dispositions communales.
Strade comunali e le strade di transito esclusivo del trasporto pubblico oppure secondo i re-quisiti comunali.
</t>
        </r>
      </text>
    </comment>
    <comment ref="B14" authorId="0" shapeId="0" xr:uid="{093FE0AE-BA2C-4FE6-83AE-34E2A9828851}">
      <text>
        <r>
          <rPr>
            <sz val="9"/>
            <color indexed="81"/>
            <rFont val="Segoe UI"/>
            <family val="2"/>
          </rPr>
          <t xml:space="preserve">Natürliche und / oder bepflanzte Bodenflächen, die nicht versiegelt sind und die nicht als Abstellflächen dienen.
Espaces verts imputables les surfaces naturelles et/ou végétalisées situées à l'intérieur de la surface environnante, qui sont perméables et ne servent ni au dépôt ni au stationnement.
Superfici di terreno naturali e/o piantumate all’interno della superficie libera esterna che non sono sigillate e che non fungono da area di stazionamento.
</t>
        </r>
      </text>
    </comment>
    <comment ref="B19" authorId="0" shapeId="0" xr:uid="{FEB6F4A1-D60E-4877-9059-72171F912688}">
      <text>
        <r>
          <rPr>
            <sz val="9"/>
            <color indexed="81"/>
            <rFont val="Segoe UI"/>
            <family val="2"/>
          </rPr>
          <t xml:space="preserve">Nur wenn Grünflächen nicht umsetzbar sind
Uniquement si les espaces verts ne sont pas réalisables
Solo se gli spazi verdi non sono praticabili.
</t>
        </r>
      </text>
    </comment>
    <comment ref="B20" authorId="0" shapeId="0" xr:uid="{FCDADF59-024A-42BE-AB15-792E5D5B9EED}">
      <text>
        <r>
          <rPr>
            <sz val="9"/>
            <color indexed="81"/>
            <rFont val="Segoe UI"/>
            <family val="2"/>
          </rPr>
          <t xml:space="preserve">Nur wenn Grünflächen nicht umsetzbar sind
Uniquement si les espaces verts ne sont pas réalisables
Solo se gli spazi verdi non sono praticabili.
</t>
        </r>
      </text>
    </comment>
    <comment ref="B35" authorId="0" shapeId="0" xr:uid="{278A5B75-DEC0-4BA1-87A7-7CBB96C9556E}">
      <text>
        <r>
          <rPr>
            <sz val="9"/>
            <color indexed="81"/>
            <rFont val="Segoe UI"/>
            <family val="2"/>
          </rPr>
          <t>Wird ein eigener Wert in m2 eingegeben, wird dieser Wert verwendet und die Angabe zur Anzahl Bäume kann leer gelassen werden.
Si vous saisissez une valeur personnelle en m2, cette valeur sera utilisée et l'indication du nombre d'arbres peut être laissée vide.
Se viene inserito un valore separato in m2, questo valore viene utilizzato e la voce relativa al numero di alberi può essere lasciata vuota.</t>
        </r>
      </text>
    </comment>
    <comment ref="B36" authorId="0" shapeId="0" xr:uid="{50A0377E-07B4-428F-AD74-1CDAD9EF4A90}">
      <text>
        <r>
          <rPr>
            <sz val="9"/>
            <color indexed="81"/>
            <rFont val="Segoe UI"/>
            <family val="2"/>
          </rPr>
          <t>Für die Berechnung müssen die Angben zur Umgebungsfläche ganz oben gemacht werden.
Pour le calcul, les données relatives à la surface environnante doivent être indiquées tout en haut.
Per il calcolo, le informazioni sull'area libera esterna devono essere inserite nella parte superiore.</t>
        </r>
      </text>
    </comment>
    <comment ref="B49" authorId="0" shapeId="0" xr:uid="{FD386180-EDC0-4AD0-A133-436E792E2C1C}">
      <text>
        <r>
          <rPr>
            <sz val="9"/>
            <color indexed="81"/>
            <rFont val="Segoe UI"/>
            <family val="2"/>
          </rPr>
          <t>z. B. private Parkplätze, reservierte Besucherparkplätze in Wohnüberbauungen, Firmenparkplätze für Angestellte
p. ex. places de parc privées, places de parc réservées aux visiteurs dans les loti ssements, places de parc d’entreprise pour les employés.
ad es. parcheggi privati , parcheggi riservati per i visitatori in edifi ci 
residenziali, parcheggi aziendali per dipendent</t>
        </r>
      </text>
    </comment>
    <comment ref="B51" authorId="0" shapeId="0" xr:uid="{3E11EE61-16BC-4E62-B950-67E5240997EA}">
      <text>
        <r>
          <rPr>
            <sz val="9"/>
            <color indexed="81"/>
            <rFont val="Segoe UI"/>
            <family val="2"/>
          </rPr>
          <t>Beurteilung der Belastungsstufe "gering" erfolgt mittels aktuell gültigem VSA-Merkblatt "Niederschlagswasser für geübte Anwender". Siehe dazu Link im Reglement Minergie-Areal, Vorgabe D1.3.
L'évaluation du niveau de pollution "faible" s'effectue à l'aide de la fiche technique "Gestion des eaux urbaines par temps de pluie, VSA" actuellement en vigueur. Voir à ce sujet le lien dans le règlement Minergie-Quartière, exigences D1.3.
Il livello di carico "basso" viene valutato utilizzando l'opuscolo VSA attualmente valido "Istruzioni sulle acque meteoriche per utenti esperti, VSA". Vedere  il link nelle reglamento Minergie-Quartiere, requisito D1.3.</t>
        </r>
      </text>
    </comment>
    <comment ref="B57" authorId="0" shapeId="0" xr:uid="{BDEF6831-7197-43B2-AE3D-635211A12CFD}">
      <text>
        <r>
          <rPr>
            <sz val="9"/>
            <color indexed="81"/>
            <rFont val="Segoe UI"/>
            <family val="2"/>
          </rPr>
          <t>Nur Dachflächen mit geringen Anteilen an Blei-, Kupfer-, Zink- und Zinninstallationen.
Nur Grün-/Kiesdächer ohne pestizidhaltige Materialien.
Details siehe Merkblatt VSA, Tabelle B6 (siehe Link im Reglement).
Seulement toits faits essentiellement de matériaux inertes avec une faible part de dispositifs en plomb, cuivre, zinc et étain.
Seulement toits végétalisés/recouverts de gravier sans matériaux contenant des pesticides.
Détails, voir l'aide-mémoire VSA, tableau B6 (voir lien dans le règlement).
Solo tetti in materiali prevalentemente inerti con bassa percentuale di elementi di piombo, rame, zinco e stagno.
Solo tetti verdi/in ghiaia senza materiali contenenti pesticidi.
Dettagli, consulta il foglio informativo VSA, Tabella B6 (vedi link nel regolamento).</t>
        </r>
      </text>
    </comment>
    <comment ref="B58" authorId="0" shapeId="0" xr:uid="{4A78321B-1AF7-467A-B950-C037849332A4}">
      <text>
        <r>
          <rPr>
            <sz val="9"/>
            <color indexed="81"/>
            <rFont val="Segoe UI"/>
            <family val="2"/>
          </rPr>
          <t>Gemäss Angaben in Zellen D47 - D51
Selon les indications des cellules D47 - D51
In base alle informazioni contenute nelle celle D47 - D51</t>
        </r>
      </text>
    </comment>
    <comment ref="B62" authorId="0" shapeId="0" xr:uid="{2E334827-C23F-4B60-99D9-D86DB363B2F3}">
      <text>
        <r>
          <rPr>
            <sz val="9"/>
            <color indexed="81"/>
            <rFont val="Segoe UI"/>
            <family val="2"/>
          </rPr>
          <t>Siehe Details zu den Massnahmen im Reglement</t>
        </r>
        <r>
          <rPr>
            <b/>
            <sz val="9"/>
            <color indexed="81"/>
            <rFont val="Segoe UI"/>
            <family val="2"/>
          </rPr>
          <t xml:space="preserve">
</t>
        </r>
        <r>
          <rPr>
            <sz val="9"/>
            <color indexed="81"/>
            <rFont val="Segoe UI"/>
            <family val="2"/>
          </rPr>
          <t xml:space="preserve">Voir les détails des mesures dans le règlement
Vedi i dettagli delle misure nei regolamenti
</t>
        </r>
      </text>
    </comment>
  </commentList>
</comments>
</file>

<file path=xl/sharedStrings.xml><?xml version="1.0" encoding="utf-8"?>
<sst xmlns="http://schemas.openxmlformats.org/spreadsheetml/2006/main" count="302" uniqueCount="270">
  <si>
    <t>Sprache:</t>
  </si>
  <si>
    <t>deutsch</t>
  </si>
  <si>
    <t>Uebersetzungsliste</t>
  </si>
  <si>
    <t>Minergie-Nachweis: Jahresversion und Jahr</t>
  </si>
  <si>
    <t>Index</t>
  </si>
  <si>
    <t>Auswahl</t>
  </si>
  <si>
    <t>französisch</t>
  </si>
  <si>
    <t>italienisch</t>
  </si>
  <si>
    <t>Auswahlfeld</t>
  </si>
  <si>
    <t>Version</t>
  </si>
  <si>
    <t>Hilfstool Aussenraum</t>
  </si>
  <si>
    <t>Listen</t>
  </si>
  <si>
    <t>Eingabefeld</t>
  </si>
  <si>
    <t>D1.1 Grünflächen</t>
  </si>
  <si>
    <t>D1.2 Beschattung durch Bäume</t>
  </si>
  <si>
    <t>D1.3 Verdunstung, Versickerung und Retention</t>
  </si>
  <si>
    <t>Grünflächen</t>
  </si>
  <si>
    <t>Öffentliche Strassen</t>
  </si>
  <si>
    <t>Massgebliche Umgebungsfläche</t>
  </si>
  <si>
    <t>Arealfläche total</t>
  </si>
  <si>
    <r>
      <t>m</t>
    </r>
    <r>
      <rPr>
        <vertAlign val="superscript"/>
        <sz val="11"/>
        <color theme="1"/>
        <rFont val="Arial"/>
        <family val="2"/>
      </rPr>
      <t>2</t>
    </r>
  </si>
  <si>
    <t>Anteil Grünfläche</t>
  </si>
  <si>
    <t>Anteil Beschattung</t>
  </si>
  <si>
    <t>Wohnen (I und II)</t>
  </si>
  <si>
    <t>Verwaltung, Schulen, Spitäler (III, IV, VIII)</t>
  </si>
  <si>
    <t>Übrige Gebäudekategorien</t>
  </si>
  <si>
    <t>Energiebezugsfläche nach Nutzung / Gebäudekategorie</t>
  </si>
  <si>
    <t>EBF total</t>
  </si>
  <si>
    <t>Anteil Nutzung</t>
  </si>
  <si>
    <t>Bäume im Areal</t>
  </si>
  <si>
    <t>Beschattung [m2/Baum]</t>
  </si>
  <si>
    <t>Beschattung durch Bäume</t>
  </si>
  <si>
    <t>Eingabe</t>
  </si>
  <si>
    <t>Anforderung Beschattung</t>
  </si>
  <si>
    <t>≥</t>
  </si>
  <si>
    <t>Übersicht</t>
  </si>
  <si>
    <t>Pflichtvorgaben Minergie-Areal</t>
  </si>
  <si>
    <t>Anforderung</t>
  </si>
  <si>
    <t>Projektwert</t>
  </si>
  <si>
    <t>Erfüllt?</t>
  </si>
  <si>
    <t>ja</t>
  </si>
  <si>
    <t>nein</t>
  </si>
  <si>
    <t>Berechnung der Umgebungsfläche</t>
  </si>
  <si>
    <t>Flächige Versickerung über die Schulter</t>
  </si>
  <si>
    <t xml:space="preserve">Oberirdische Retention (Wasserrückhalt, Verdunstung, direkte Bewässerung) </t>
  </si>
  <si>
    <t>Oberirdische Versickerungsanlage</t>
  </si>
  <si>
    <t>Unterirdische Versickerungsanlage (ohne Oberbodenpassage)</t>
  </si>
  <si>
    <t>Anteil mit lokaler Bewirtschaftung</t>
  </si>
  <si>
    <t>m2/Baum</t>
  </si>
  <si>
    <t>direkte Eingabe der m2</t>
  </si>
  <si>
    <t>Keine weitere Massnahme</t>
  </si>
  <si>
    <t>Erfüllung der Anforderungen an den Aussenraum</t>
  </si>
  <si>
    <t>Anteil erhaltene Bäume</t>
  </si>
  <si>
    <t>Erhalt von bestehnden Bäumen</t>
  </si>
  <si>
    <t>davon werden gefällt</t>
  </si>
  <si>
    <t>Anzahl</t>
  </si>
  <si>
    <t>Grosskronige Bäume</t>
  </si>
  <si>
    <t>Mittelkronige Bäume</t>
  </si>
  <si>
    <t>Kleinkronige Bäume</t>
  </si>
  <si>
    <t>Strumento di verifica degli spazi esterni</t>
  </si>
  <si>
    <t>Versione</t>
  </si>
  <si>
    <t>Liste</t>
  </si>
  <si>
    <t>Campo di imput</t>
  </si>
  <si>
    <t>Campo di selezione</t>
  </si>
  <si>
    <t>D1.1 Spazi verdi</t>
  </si>
  <si>
    <t>D1.2 Ombreggiamento attraverso alberature</t>
  </si>
  <si>
    <t>D1.3 Evaporazione, infiltrazione e ritenzione</t>
  </si>
  <si>
    <t>Calcolo delle superfici esterne</t>
  </si>
  <si>
    <t>sì</t>
  </si>
  <si>
    <t>no</t>
  </si>
  <si>
    <t>m2/albero</t>
  </si>
  <si>
    <t>Superficie totale del quartiere</t>
  </si>
  <si>
    <t>Superficie esterna determinante</t>
  </si>
  <si>
    <t>Spazi verdi</t>
  </si>
  <si>
    <t>Tetti verdi</t>
  </si>
  <si>
    <t xml:space="preserve">Facciate verdi </t>
  </si>
  <si>
    <t>Percentuale di spazi verdi</t>
  </si>
  <si>
    <t>Superficie di riferimento energetico secondo la destinazione d'uso / categoria di edificio</t>
  </si>
  <si>
    <t>Abitazioni (I e II)</t>
  </si>
  <si>
    <t>Amministrazione, scuole, ospedali (III, IV, VIII)</t>
  </si>
  <si>
    <t>Altre categorie di edificio</t>
  </si>
  <si>
    <t>AE totale</t>
  </si>
  <si>
    <t>Alberi nel quartiere</t>
  </si>
  <si>
    <t>Alberi a chioma grande</t>
  </si>
  <si>
    <t>Alberi a chioma media</t>
  </si>
  <si>
    <t>Alberi a chioma piccola</t>
  </si>
  <si>
    <t>Ombreggiamento attraverso alberature</t>
  </si>
  <si>
    <t>Requisito di ombreggiamento</t>
  </si>
  <si>
    <t>Percentuale di utilizzo</t>
  </si>
  <si>
    <t>Ombreggiamento [m2/albero]</t>
  </si>
  <si>
    <t xml:space="preserve">Valore di progetto </t>
  </si>
  <si>
    <t>Requisito</t>
  </si>
  <si>
    <t>Ritenzione superficiale (ritenzione idrica, evaporazione, irrigazione diretta)</t>
  </si>
  <si>
    <t>Ritenzione sotterranea (per es. cisterne, cunette filtranti, bacini di ritenzione dell'acqua piovana)</t>
  </si>
  <si>
    <t>Misura superficiale</t>
  </si>
  <si>
    <t>Misura sotterranea</t>
  </si>
  <si>
    <t>Nessuna ulteriore misura</t>
  </si>
  <si>
    <t>Soddisfazione dei requisiti per gli spazi esterni</t>
  </si>
  <si>
    <t>Panoramica</t>
  </si>
  <si>
    <t>Requisiti obbligatori Minergie-Quartiere</t>
  </si>
  <si>
    <t>Soddisfatto?</t>
  </si>
  <si>
    <t>Percentuale di alberi conservati</t>
  </si>
  <si>
    <t>Numero</t>
  </si>
  <si>
    <t>Input</t>
  </si>
  <si>
    <t>Strade pubbliche</t>
  </si>
  <si>
    <t>Quota parte di ombreggiamento</t>
  </si>
  <si>
    <t>Drenaggio superficiale a margine</t>
  </si>
  <si>
    <t>Sistema di drenaggio superficiale</t>
  </si>
  <si>
    <t>Sistema di drenaggio sotterraneo (senza passaggio dallo strato di terreno superficiale)</t>
  </si>
  <si>
    <t>Quota parte con gestione locale</t>
  </si>
  <si>
    <t>inserimento diretto di m2</t>
  </si>
  <si>
    <t>Conservazione di alberi esistenti</t>
  </si>
  <si>
    <t>di cui ne vengono abbattuti</t>
  </si>
  <si>
    <t>Gebäudeflächen</t>
  </si>
  <si>
    <t>Bestehende gesunde Bäume</t>
  </si>
  <si>
    <t>Alberi sani esistenti</t>
  </si>
  <si>
    <t>Superficie di pavimento dell'edificio</t>
  </si>
  <si>
    <t>di cui con gestione locale</t>
  </si>
  <si>
    <t>Outil d'aide "Aménagements extérieurs"</t>
  </si>
  <si>
    <t>Listes</t>
  </si>
  <si>
    <t>Champ de saisie</t>
  </si>
  <si>
    <t>Champ de sélection</t>
  </si>
  <si>
    <t>D1.1 Espaces verts</t>
  </si>
  <si>
    <t>D1.2 Ombrage par les arbres</t>
  </si>
  <si>
    <t>D1.3 Évaporation, infiltration et rétention</t>
  </si>
  <si>
    <t>Calcul de la surface environnante</t>
  </si>
  <si>
    <t>oui</t>
  </si>
  <si>
    <t>non</t>
  </si>
  <si>
    <t>Saisie</t>
  </si>
  <si>
    <t>m2/arbre</t>
  </si>
  <si>
    <t>Surface totale du quartier</t>
  </si>
  <si>
    <t>Surface des bâtiments</t>
  </si>
  <si>
    <t>Routes publiques</t>
  </si>
  <si>
    <t>Surface environnante déterminante</t>
  </si>
  <si>
    <t>Espaces verts</t>
  </si>
  <si>
    <t>Toitures végétalisées</t>
  </si>
  <si>
    <t>Façades végétalisées</t>
  </si>
  <si>
    <t>Part de la surface verte</t>
  </si>
  <si>
    <t>SRE par utilisation / catégorie de bâtiment</t>
  </si>
  <si>
    <t>Habitat (I et II)</t>
  </si>
  <si>
    <t>Administration, école, hôpital (III, IV, VIII)</t>
  </si>
  <si>
    <t>Autres catégories de bâtiments</t>
  </si>
  <si>
    <t>SRE totale</t>
  </si>
  <si>
    <t>Arbres sur le quartier</t>
  </si>
  <si>
    <t>Arbres à grande couronne</t>
  </si>
  <si>
    <t>Arbres à couronne moyenne</t>
  </si>
  <si>
    <t>Arbres à petite couronne</t>
  </si>
  <si>
    <t>Ombre portée par les arbres</t>
  </si>
  <si>
    <t>Part d'ombre</t>
  </si>
  <si>
    <t>Exigence d'ombrage</t>
  </si>
  <si>
    <t>Part d'utilisation</t>
  </si>
  <si>
    <t>Ombrage [m2/arbre]</t>
  </si>
  <si>
    <t>Valeur du projet</t>
  </si>
  <si>
    <t>Exigence</t>
  </si>
  <si>
    <t>Infiltration par le bas</t>
  </si>
  <si>
    <t xml:space="preserve">Rétention en surface (rétention d'eau, évaporation, irrigation directe) </t>
  </si>
  <si>
    <t>Installation d'infiltration en surface</t>
  </si>
  <si>
    <t>Installation d'infiltration souterraine (sans passage par la terre végétale)</t>
  </si>
  <si>
    <t>Mesure en surface</t>
  </si>
  <si>
    <t>Mesure souterraine</t>
  </si>
  <si>
    <t>dont avec gestion locale</t>
  </si>
  <si>
    <t>Part avec gestion locale</t>
  </si>
  <si>
    <t>Saisie directe des m2</t>
  </si>
  <si>
    <t>Aucune autre mesure</t>
  </si>
  <si>
    <t>Respect des exigences en matière d'espaces extérieurs</t>
  </si>
  <si>
    <t>Aperçu</t>
  </si>
  <si>
    <t>Exigences Minergie-Quartier</t>
  </si>
  <si>
    <t>Respectées ?</t>
  </si>
  <si>
    <t>Conservation des arbres existants</t>
  </si>
  <si>
    <t>Arbres existants sains</t>
  </si>
  <si>
    <t>dont abattus</t>
  </si>
  <si>
    <t>Proportion d'arbres conservés</t>
  </si>
  <si>
    <t>Nombre</t>
  </si>
  <si>
    <t>Hauszufahrten</t>
  </si>
  <si>
    <t>Geh-, Rad-, Feld-, Wald- und Flurwege, Perrons</t>
  </si>
  <si>
    <t>Gering belastete Strassen</t>
  </si>
  <si>
    <t>Parkplätze mit wenigen Fahrzeugwechseln inkl. der dazugehörigen Manövrier- und Verkehrsflächen</t>
  </si>
  <si>
    <t>Werden die folgenden Flächen mit versickerungfähigen Belägen ausgestattet?</t>
  </si>
  <si>
    <t>Kommentare</t>
  </si>
  <si>
    <t>Commentaires</t>
  </si>
  <si>
    <t>Commenti</t>
  </si>
  <si>
    <t>Vorplätze</t>
  </si>
  <si>
    <t>Regenwassernutzung (Wahlvorgabe D1.5)</t>
  </si>
  <si>
    <t>(falls mehrere vorhanden)</t>
  </si>
  <si>
    <t>nicht vorhanden</t>
  </si>
  <si>
    <t>Versiegelte/überbaute beregnete Flächen mit geringer Belastung des Niederschlagabwasser-Abflusses</t>
  </si>
  <si>
    <t>Dachflächen total</t>
  </si>
  <si>
    <r>
      <t>m</t>
    </r>
    <r>
      <rPr>
        <vertAlign val="superscript"/>
        <sz val="11"/>
        <color theme="0"/>
        <rFont val="Arial"/>
        <family val="2"/>
      </rPr>
      <t>2</t>
    </r>
  </si>
  <si>
    <t>Platz- und Verkehrsflächen mit geringer Belastung des Niederschlagabwasser-Abflusses</t>
  </si>
  <si>
    <t>Versiegelte</t>
  </si>
  <si>
    <r>
      <t>m</t>
    </r>
    <r>
      <rPr>
        <b/>
        <vertAlign val="superscript"/>
        <sz val="11"/>
        <color theme="1"/>
        <rFont val="Arial"/>
        <family val="2"/>
      </rPr>
      <t>2</t>
    </r>
  </si>
  <si>
    <t>Unterirdische Retention (z. B. Zisternen, Rigolen, Regenrückhaltebecken)</t>
  </si>
  <si>
    <t>Rétention souterraine (par ex. citernes, rigoles, bassins de rétention des eaux de pluie)</t>
  </si>
  <si>
    <t>Flächen davon, deren Niederschlags-Abwasser lokal bewirtschaftet wird</t>
  </si>
  <si>
    <t>davon Dachflächen aus überwiegend inerten Materialien oder Grün- /Kiesdächer</t>
  </si>
  <si>
    <t>Oberflächige Massnahmen</t>
  </si>
  <si>
    <t>Unterirdische Massnahmen</t>
  </si>
  <si>
    <t>Keine lokale Bewirtschaftung</t>
  </si>
  <si>
    <t>Falls nein: Geben Sie die versiegelte Fläche an und begründen Sie unten im Feld "Kommentar" die Ausnahme</t>
  </si>
  <si>
    <t>Ausnahmen prüfen</t>
  </si>
  <si>
    <t>versickerungsfähig</t>
  </si>
  <si>
    <t>Ausnahmen</t>
  </si>
  <si>
    <t>Gesamtfläche der Ausnahmen [m2]</t>
  </si>
  <si>
    <t>Fehlende Eingabe</t>
  </si>
  <si>
    <t>Ausgefüllt?</t>
  </si>
  <si>
    <t>Sind alle Platz- und Verkehrsflächen mit geringer Belastung des Niederschlagabwasser-Abflusses mit versickerungsfähigen Belägen ausgestattet?</t>
  </si>
  <si>
    <t>Achtung: Summe der Flächen darf nicht grösser sein als Zelle D56.</t>
  </si>
  <si>
    <t>Welche Massnahmen werden umgesetzt, um das Niederschlags-Abwasser der Flächen in Zelle D56 zu bewirtschaften?</t>
  </si>
  <si>
    <t>Fehlende Grünfläche zur Erreichung der Anforderung</t>
  </si>
  <si>
    <t>Begrünte Dächer zur Kompensation von Grünflächen</t>
  </si>
  <si>
    <t>Begrünte Fassaden zur Kompensation von Grünflächen</t>
  </si>
  <si>
    <t>Begründung für die Kompensation der Grünflächen</t>
  </si>
  <si>
    <t>Kann der Anteil Grünfläche nicht umgesetzt werden?</t>
  </si>
  <si>
    <t>Kompensatiosfläche auf Dächern/Fassaden erfüllt?</t>
  </si>
  <si>
    <t>Manque d'espaces verts pour atteindre les exigences</t>
  </si>
  <si>
    <t>Mancanza di spazi verdi per raggiungere il requisito</t>
  </si>
  <si>
    <t>Les surfaces suivantes sont-elles équipées de revêtements permettant l'infiltration ?</t>
  </si>
  <si>
    <t>Le seguenti superfici saranno dotate di rivestimenti in grado di favorire l'infiltrazione?</t>
  </si>
  <si>
    <t xml:space="preserve">Places et surfaces de circulation peu exposées au ruissellement des eaux de pluie </t>
  </si>
  <si>
    <t>Spiazzi e superfici di circolazione con un basso carico di deflusso delle acque meteoriche</t>
  </si>
  <si>
    <t>Surfaces exposées à la pluie imperméabilisées/bâties peu exposées au ruissellement des eaux de pluie</t>
  </si>
  <si>
    <t>Superfici impermeabilizzate/costruite a diretto contatto con la pioggia con un basso carico di deflusso delle acque meteoriche</t>
  </si>
  <si>
    <t>dont toitures en matériaux principalement inertes ou toitures végétalisées/en gravier</t>
  </si>
  <si>
    <t>di cui superfici del tetto costituite in prevalenza di materiali inerti oppure tetti verdi/ghiaia</t>
  </si>
  <si>
    <t>Quelles mesures sont mises en œuvre pour gérer les eaux de ruissellement des surfaces (cellule D56) ?</t>
  </si>
  <si>
    <t>Quali misure sono state implementate per gestire il deflusso delle acque meteoriche dalle superfici (cella D56)?</t>
  </si>
  <si>
    <t>Voies d’accès</t>
  </si>
  <si>
    <t>Passi carrabili</t>
  </si>
  <si>
    <t>Avant-places</t>
  </si>
  <si>
    <t>Spiazzi</t>
  </si>
  <si>
    <t>Chemins pédestres, cyclables, forestiers et ruraux, quais</t>
  </si>
  <si>
    <t>Rues peu fréquentées</t>
  </si>
  <si>
    <t>Strade a basso carico</t>
  </si>
  <si>
    <t>En cas de réponse négative : indiquer la zone imperméabilisée et justifier l'exception dans le champ commentaire.</t>
  </si>
  <si>
    <t>In caso di risposta negativa: indicare la superficie impermeabilizzata e motivare l'eccezione nel campo dei commenti.</t>
  </si>
  <si>
    <t>Récupération d'eau de pluie (mesure à choix D1.5)</t>
  </si>
  <si>
    <t>Utilizzo dell'acqua piovana (requisito facoltativo D1.5)</t>
  </si>
  <si>
    <t>(s'il y en a plusieurs)</t>
  </si>
  <si>
    <t>(se disponibili ulteriori)</t>
  </si>
  <si>
    <t>non disponible</t>
  </si>
  <si>
    <t>non disponibile</t>
  </si>
  <si>
    <t>Total des surfaces de toits</t>
  </si>
  <si>
    <t>Totale delle superfici del tetto</t>
  </si>
  <si>
    <t>imperméabilisée</t>
  </si>
  <si>
    <t>impermeabilizzato</t>
  </si>
  <si>
    <t>qui favorise l'infiltration</t>
  </si>
  <si>
    <t>che favorisce l'infiltrazione</t>
  </si>
  <si>
    <t>Surface totale des exceptions [m2]</t>
  </si>
  <si>
    <t>Superficie totale delle eccezioni [m2]</t>
  </si>
  <si>
    <t>Exceptions</t>
  </si>
  <si>
    <t>Eccezioni</t>
  </si>
  <si>
    <t>Saisie manquante</t>
  </si>
  <si>
    <t>Input mancante</t>
  </si>
  <si>
    <t>Rempli ?</t>
  </si>
  <si>
    <t>Compilato?</t>
  </si>
  <si>
    <t>Toutes les places et les surfaces de circulation peu exposées au ruissellement des eaux de pluie sont-elles équipées de revêtements perméables ?</t>
  </si>
  <si>
    <t>Tutti gli spiazzi e le superfici di circolazione con un basso carico di deflusso delle acque meteoriche sono dotati di superfici che favoriscono l'infiltrazione?</t>
  </si>
  <si>
    <t>Vérifier les exceptions</t>
  </si>
  <si>
    <t>Verificare le eccezioni</t>
  </si>
  <si>
    <t>Attention : la somme des surfaces ne doit pas être supérieure à la cellule D56.</t>
  </si>
  <si>
    <t>Attenzione: la somma delle superfici non deve essere superiore al valore presente nella cella D56.</t>
  </si>
  <si>
    <t>Surface de compensation sur les toits/façades respectée ?</t>
  </si>
  <si>
    <t>La superficie di compensazione su tetti/facciate è stata rispettata?</t>
  </si>
  <si>
    <t>Justification de la compensation des espaces verts</t>
  </si>
  <si>
    <t>Motivazione per la compensazione degli spazi verdi</t>
  </si>
  <si>
    <t>La part d'espaces verts ne peut-elle pas être réalisée ?</t>
  </si>
  <si>
    <t>La percentuale di spazi verdi non può essere realizzata?</t>
  </si>
  <si>
    <t>Places de parc avec faible passage, y compris les  surfaces de manœuvre et de circulation associées</t>
  </si>
  <si>
    <t>Parcheggi a bassa rotazione di veicoli incl. relative superfici di manovra e circolazione</t>
  </si>
  <si>
    <t>Sentieri, piste ciclabili, strade di campagna, strade forestali e strade agricole, marciapiedi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</si>
</sst>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 #,##0_ ;_ * \-#,##0_ ;_ * &quot;-&quot;??_ ;_ @_ "/>
    <numFmt numFmtId="165" formatCode="#,##0.0"/>
    <numFmt numFmtId="166" formatCode="0.0%"/>
    <numFmt numFmtId="167" formatCode="0.0"/>
  </numFmts>
  <fonts count="20" x14ac:knownFonts="1">
    <font>
      <sz val="11"/>
      <color theme="1"/>
      <name val="Calibri"/>
      <family val="2"/>
      <scheme val="minor"/>
    </font>
    <font>
      <sz val="11"/>
      <color theme="1"/>
      <name val="Calibri"/>
      <family val="2"/>
      <scheme val="minor"/>
    </font>
    <font>
      <b/>
      <sz val="9"/>
      <name val="Arial"/>
      <family val="2"/>
    </font>
    <font>
      <sz val="9"/>
      <name val="Arial"/>
      <family val="2"/>
    </font>
    <font>
      <sz val="9"/>
      <color theme="1"/>
      <name val="Arial"/>
      <family val="2"/>
    </font>
    <font>
      <b/>
      <sz val="11"/>
      <color theme="1"/>
      <name val="Arial"/>
      <family val="2"/>
    </font>
    <font>
      <sz val="11"/>
      <color theme="1"/>
      <name val="Arial"/>
      <family val="2"/>
    </font>
    <font>
      <sz val="8"/>
      <name val="Arial"/>
      <family val="2"/>
    </font>
    <font>
      <sz val="9"/>
      <color theme="0"/>
      <name val="Arial"/>
      <family val="2"/>
    </font>
    <font>
      <sz val="9"/>
      <color indexed="81"/>
      <name val="Segoe UI"/>
      <family val="2"/>
    </font>
    <font>
      <vertAlign val="superscript"/>
      <sz val="11"/>
      <color theme="1"/>
      <name val="Arial"/>
      <family val="2"/>
    </font>
    <font>
      <b/>
      <sz val="9"/>
      <color theme="1"/>
      <name val="Arial"/>
      <family val="2"/>
    </font>
    <font>
      <i/>
      <sz val="9"/>
      <color theme="1"/>
      <name val="Arial"/>
      <family val="2"/>
    </font>
    <font>
      <b/>
      <sz val="14"/>
      <color theme="1"/>
      <name val="Arial"/>
      <family val="2"/>
    </font>
    <font>
      <sz val="11"/>
      <color theme="0"/>
      <name val="Arial"/>
      <family val="2"/>
    </font>
    <font>
      <vertAlign val="superscript"/>
      <sz val="11"/>
      <color theme="0"/>
      <name val="Arial"/>
      <family val="2"/>
    </font>
    <font>
      <b/>
      <vertAlign val="superscript"/>
      <sz val="11"/>
      <color theme="1"/>
      <name val="Arial"/>
      <family val="2"/>
    </font>
    <font>
      <b/>
      <sz val="9"/>
      <color rgb="FFFF0000"/>
      <name val="Arial"/>
      <family val="2"/>
    </font>
    <font>
      <sz val="11"/>
      <color rgb="FFFF0000"/>
      <name val="Arial"/>
      <family val="2"/>
    </font>
    <font>
      <b/>
      <sz val="9"/>
      <color indexed="81"/>
      <name val="Segoe UI"/>
      <family val="2"/>
    </font>
  </fonts>
  <fills count="12">
    <fill>
      <patternFill patternType="none"/>
    </fill>
    <fill>
      <patternFill patternType="gray125"/>
    </fill>
    <fill>
      <patternFill patternType="solid">
        <fgColor theme="0"/>
        <bgColor indexed="64"/>
      </patternFill>
    </fill>
    <fill>
      <patternFill patternType="solid">
        <fgColor rgb="FFCCFF66"/>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rgb="FFEEFFDD"/>
        <bgColor indexed="64"/>
      </patternFill>
    </fill>
    <fill>
      <patternFill patternType="solid">
        <fgColor rgb="FFFFB7B7"/>
        <bgColor indexed="64"/>
      </patternFill>
    </fill>
    <fill>
      <patternFill patternType="solid">
        <fgColor theme="6" tint="0.39997558519241921"/>
        <bgColor indexed="64"/>
      </patternFill>
    </fill>
  </fills>
  <borders count="55">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auto="1"/>
      </left>
      <right/>
      <top style="hair">
        <color indexed="64"/>
      </top>
      <bottom style="hair">
        <color indexed="64"/>
      </bottom>
      <diagonal/>
    </border>
    <border>
      <left style="thin">
        <color indexed="64"/>
      </left>
      <right/>
      <top style="hair">
        <color indexed="64"/>
      </top>
      <bottom style="thin">
        <color indexed="64"/>
      </bottom>
      <diagonal/>
    </border>
    <border>
      <left style="thin">
        <color auto="1"/>
      </left>
      <right/>
      <top style="thin">
        <color auto="1"/>
      </top>
      <bottom/>
      <diagonal/>
    </border>
    <border>
      <left/>
      <right/>
      <top style="thin">
        <color auto="1"/>
      </top>
      <bottom/>
      <diagonal/>
    </border>
    <border>
      <left style="hair">
        <color auto="1"/>
      </left>
      <right/>
      <top style="thin">
        <color auto="1"/>
      </top>
      <bottom/>
      <diagonal/>
    </border>
    <border>
      <left style="hair">
        <color auto="1"/>
      </left>
      <right style="thin">
        <color auto="1"/>
      </right>
      <top style="thin">
        <color auto="1"/>
      </top>
      <bottom/>
      <diagonal/>
    </border>
    <border>
      <left style="hair">
        <color auto="1"/>
      </left>
      <right/>
      <top style="hair">
        <color auto="1"/>
      </top>
      <bottom style="thin">
        <color auto="1"/>
      </bottom>
      <diagonal/>
    </border>
    <border>
      <left/>
      <right/>
      <top style="thin">
        <color auto="1"/>
      </top>
      <bottom style="hair">
        <color auto="1"/>
      </bottom>
      <diagonal/>
    </border>
    <border>
      <left/>
      <right style="thin">
        <color auto="1"/>
      </right>
      <top/>
      <bottom/>
      <diagonal/>
    </border>
    <border>
      <left/>
      <right style="thin">
        <color auto="1"/>
      </right>
      <top style="thin">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hair">
        <color indexed="64"/>
      </right>
      <top style="hair">
        <color indexed="64"/>
      </top>
      <bottom/>
      <diagonal/>
    </border>
    <border>
      <left style="hair">
        <color indexed="64"/>
      </left>
      <right style="thin">
        <color auto="1"/>
      </right>
      <top/>
      <bottom/>
      <diagonal/>
    </border>
    <border>
      <left/>
      <right style="thin">
        <color auto="1"/>
      </right>
      <top/>
      <bottom style="hair">
        <color auto="1"/>
      </bottom>
      <diagonal/>
    </border>
    <border>
      <left/>
      <right/>
      <top/>
      <bottom style="hair">
        <color auto="1"/>
      </bottom>
      <diagonal/>
    </border>
    <border>
      <left/>
      <right style="thin">
        <color indexed="64"/>
      </right>
      <top style="hair">
        <color indexed="64"/>
      </top>
      <bottom/>
      <diagonal/>
    </border>
    <border>
      <left/>
      <right style="hair">
        <color indexed="64"/>
      </right>
      <top/>
      <bottom style="thin">
        <color indexed="64"/>
      </bottom>
      <diagonal/>
    </border>
    <border>
      <left style="hair">
        <color auto="1"/>
      </left>
      <right style="hair">
        <color auto="1"/>
      </right>
      <top/>
      <bottom style="thin">
        <color indexed="64"/>
      </bottom>
      <diagonal/>
    </border>
    <border>
      <left/>
      <right style="thin">
        <color auto="1"/>
      </right>
      <top/>
      <bottom style="thin">
        <color indexed="64"/>
      </bottom>
      <diagonal/>
    </border>
    <border>
      <left/>
      <right/>
      <top/>
      <bottom style="thin">
        <color indexed="64"/>
      </bottom>
      <diagonal/>
    </border>
    <border>
      <left style="thin">
        <color auto="1"/>
      </left>
      <right/>
      <top/>
      <bottom/>
      <diagonal/>
    </border>
    <border>
      <left style="thin">
        <color auto="1"/>
      </left>
      <right style="hair">
        <color auto="1"/>
      </right>
      <top style="hair">
        <color auto="1"/>
      </top>
      <bottom style="hair">
        <color auto="1"/>
      </bottom>
      <diagonal/>
    </border>
    <border>
      <left/>
      <right style="thin">
        <color auto="1"/>
      </right>
      <top style="thin">
        <color auto="1"/>
      </top>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diagonal/>
    </border>
    <border>
      <left style="hair">
        <color auto="1"/>
      </left>
      <right/>
      <top/>
      <bottom style="hair">
        <color auto="1"/>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2" fillId="3" borderId="0" xfId="0" applyFont="1" applyFill="1" applyAlignment="1" applyProtection="1">
      <alignment horizontal="center" wrapText="1"/>
      <protection locked="0"/>
    </xf>
    <xf numFmtId="0" fontId="2" fillId="4" borderId="2" xfId="0" applyFont="1" applyFill="1" applyBorder="1" applyAlignment="1">
      <alignment horizontal="left" wrapText="1"/>
    </xf>
    <xf numFmtId="0" fontId="2" fillId="2" borderId="3" xfId="0" applyFont="1" applyFill="1" applyBorder="1" applyAlignment="1">
      <alignment wrapText="1"/>
    </xf>
    <xf numFmtId="164" fontId="3" fillId="0" borderId="0" xfId="1"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4" fillId="0" borderId="0" xfId="0" applyFont="1"/>
    <xf numFmtId="0" fontId="2" fillId="5" borderId="4" xfId="0" applyFont="1" applyFill="1" applyBorder="1" applyAlignment="1">
      <alignment horizontal="center" wrapText="1"/>
    </xf>
    <xf numFmtId="0" fontId="2" fillId="2" borderId="5" xfId="0" applyFont="1" applyFill="1" applyBorder="1" applyAlignment="1">
      <alignment horizontal="center" wrapText="1"/>
    </xf>
    <xf numFmtId="0" fontId="3" fillId="5" borderId="6" xfId="0" applyFont="1" applyFill="1" applyBorder="1" applyAlignment="1">
      <alignment horizontal="center" wrapText="1"/>
    </xf>
    <xf numFmtId="0" fontId="2" fillId="4" borderId="7" xfId="0" applyFont="1" applyFill="1" applyBorder="1" applyAlignment="1">
      <alignment horizontal="left" wrapText="1"/>
    </xf>
    <xf numFmtId="0" fontId="2" fillId="4" borderId="2" xfId="0" applyFont="1" applyFill="1" applyBorder="1" applyAlignment="1">
      <alignment horizontal="center" wrapText="1"/>
    </xf>
    <xf numFmtId="0" fontId="2" fillId="2" borderId="2" xfId="0" applyFont="1" applyFill="1" applyBorder="1" applyAlignment="1">
      <alignment horizontal="center" wrapText="1"/>
    </xf>
    <xf numFmtId="0" fontId="2" fillId="4" borderId="3" xfId="0" applyFont="1" applyFill="1" applyBorder="1" applyAlignment="1">
      <alignment horizontal="left" wrapText="1"/>
    </xf>
    <xf numFmtId="0" fontId="2" fillId="6" borderId="3" xfId="0" applyFont="1" applyFill="1" applyBorder="1" applyAlignment="1">
      <alignment wrapText="1"/>
    </xf>
    <xf numFmtId="0" fontId="2" fillId="7" borderId="3" xfId="0" applyFont="1" applyFill="1" applyBorder="1" applyAlignment="1">
      <alignment wrapText="1"/>
    </xf>
    <xf numFmtId="0" fontId="2" fillId="8" borderId="3" xfId="0" applyFont="1" applyFill="1" applyBorder="1" applyAlignment="1">
      <alignment wrapText="1"/>
    </xf>
    <xf numFmtId="0" fontId="4" fillId="0" borderId="0" xfId="0" applyFont="1" applyAlignment="1">
      <alignment horizontal="center"/>
    </xf>
    <xf numFmtId="0" fontId="4" fillId="0" borderId="0" xfId="0" applyFont="1" applyAlignment="1">
      <alignment horizontal="left" wrapText="1"/>
    </xf>
    <xf numFmtId="0" fontId="4" fillId="0" borderId="0" xfId="0" applyFont="1" applyAlignment="1">
      <alignment wrapText="1"/>
    </xf>
    <xf numFmtId="0" fontId="4" fillId="0" borderId="8" xfId="0" applyFont="1" applyBorder="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xf numFmtId="0" fontId="5" fillId="0" borderId="0" xfId="0" applyFont="1" applyAlignment="1">
      <alignment vertical="top" wrapText="1"/>
    </xf>
    <xf numFmtId="0" fontId="7" fillId="5" borderId="0" xfId="0" applyFont="1" applyFill="1" applyAlignment="1">
      <alignment horizontal="center" vertical="center"/>
    </xf>
    <xf numFmtId="0" fontId="2" fillId="0" borderId="0" xfId="0" applyFont="1" applyAlignment="1">
      <alignment horizontal="center"/>
    </xf>
    <xf numFmtId="0" fontId="7" fillId="9" borderId="0" xfId="0"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2" fillId="0" borderId="0" xfId="0" applyFont="1"/>
    <xf numFmtId="0" fontId="3" fillId="4" borderId="0" xfId="0" applyFont="1" applyFill="1" applyAlignment="1">
      <alignment horizontal="center" vertical="center"/>
    </xf>
    <xf numFmtId="0" fontId="3" fillId="4" borderId="0" xfId="0" applyFont="1" applyFill="1"/>
    <xf numFmtId="0" fontId="3" fillId="0" borderId="0" xfId="0" applyFont="1"/>
    <xf numFmtId="0" fontId="2" fillId="4" borderId="0" xfId="0" applyFont="1" applyFill="1" applyAlignment="1">
      <alignment horizontal="right" vertical="center"/>
    </xf>
    <xf numFmtId="0" fontId="8" fillId="4" borderId="0" xfId="0" applyFont="1" applyFill="1" applyAlignment="1">
      <alignment horizontal="left" vertical="center"/>
    </xf>
    <xf numFmtId="0" fontId="8" fillId="4" borderId="0" xfId="0" applyFont="1" applyFill="1"/>
    <xf numFmtId="0" fontId="2" fillId="4" borderId="0" xfId="0" applyFont="1" applyFill="1"/>
    <xf numFmtId="0" fontId="7"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xf numFmtId="0" fontId="6" fillId="0" borderId="0" xfId="0" applyFont="1" applyAlignment="1">
      <alignment horizontal="center" vertical="center"/>
    </xf>
    <xf numFmtId="165" fontId="6" fillId="0" borderId="0" xfId="0" applyNumberFormat="1"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5" fillId="0" borderId="0" xfId="0" applyFont="1"/>
    <xf numFmtId="165" fontId="6" fillId="0" borderId="3" xfId="0" applyNumberFormat="1" applyFont="1" applyBorder="1" applyAlignment="1">
      <alignment horizontal="center" vertical="center"/>
    </xf>
    <xf numFmtId="165" fontId="6" fillId="0" borderId="15" xfId="0" applyNumberFormat="1" applyFont="1" applyBorder="1" applyAlignment="1">
      <alignment horizontal="center" vertical="center"/>
    </xf>
    <xf numFmtId="0" fontId="6" fillId="0" borderId="13" xfId="0" applyFont="1" applyBorder="1" applyAlignment="1">
      <alignment horizontal="center"/>
    </xf>
    <xf numFmtId="0" fontId="6" fillId="0" borderId="16"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7" xfId="0" applyFont="1" applyBorder="1"/>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19" xfId="0" applyFont="1" applyBorder="1"/>
    <xf numFmtId="0" fontId="6" fillId="0" borderId="19" xfId="0" applyFont="1" applyBorder="1" applyAlignment="1">
      <alignment horizontal="left" indent="1"/>
    </xf>
    <xf numFmtId="0" fontId="11" fillId="0" borderId="21" xfId="0" applyFont="1" applyBorder="1"/>
    <xf numFmtId="0" fontId="4" fillId="0" borderId="22" xfId="0" applyFont="1" applyBorder="1" applyAlignment="1">
      <alignment horizontal="center"/>
    </xf>
    <xf numFmtId="0" fontId="11" fillId="0" borderId="24" xfId="0" applyFont="1" applyBorder="1" applyAlignment="1">
      <alignment horizontal="center"/>
    </xf>
    <xf numFmtId="0" fontId="4" fillId="0" borderId="25" xfId="0" applyFont="1" applyBorder="1" applyAlignment="1">
      <alignment horizontal="center" vertical="center"/>
    </xf>
    <xf numFmtId="0" fontId="12" fillId="0" borderId="0" xfId="0" applyFont="1" applyAlignment="1">
      <alignment vertical="center"/>
    </xf>
    <xf numFmtId="0" fontId="4" fillId="0" borderId="0" xfId="0" applyFont="1" applyAlignment="1">
      <alignmen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5" fillId="0" borderId="10" xfId="0" applyFont="1" applyBorder="1" applyAlignment="1">
      <alignment vertical="center" wrapText="1"/>
    </xf>
    <xf numFmtId="0" fontId="5" fillId="0" borderId="28" xfId="0" applyFont="1" applyBorder="1" applyAlignment="1">
      <alignment horizontal="center"/>
    </xf>
    <xf numFmtId="2" fontId="6" fillId="0" borderId="31" xfId="0" applyNumberFormat="1" applyFont="1" applyBorder="1" applyAlignment="1">
      <alignment horizontal="center"/>
    </xf>
    <xf numFmtId="0" fontId="6" fillId="0" borderId="31" xfId="0" applyFont="1" applyBorder="1"/>
    <xf numFmtId="9" fontId="6" fillId="0" borderId="13" xfId="2" applyFont="1" applyBorder="1" applyAlignment="1">
      <alignment horizontal="center"/>
    </xf>
    <xf numFmtId="2" fontId="6" fillId="0" borderId="13" xfId="0" applyNumberFormat="1" applyFont="1" applyBorder="1"/>
    <xf numFmtId="166" fontId="6" fillId="0" borderId="3" xfId="2" applyNumberFormat="1" applyFont="1" applyBorder="1" applyAlignment="1">
      <alignment horizontal="center"/>
    </xf>
    <xf numFmtId="0" fontId="6" fillId="0" borderId="35" xfId="0" applyFont="1" applyBorder="1"/>
    <xf numFmtId="0" fontId="6" fillId="0" borderId="32" xfId="0" applyFont="1" applyBorder="1"/>
    <xf numFmtId="0" fontId="6" fillId="0" borderId="7" xfId="0" quotePrefix="1" applyFont="1" applyBorder="1" applyAlignment="1">
      <alignment horizontal="center" vertical="center"/>
    </xf>
    <xf numFmtId="0" fontId="6" fillId="0" borderId="0" xfId="0" applyFont="1" applyAlignment="1">
      <alignment wrapText="1"/>
    </xf>
    <xf numFmtId="0" fontId="13" fillId="0" borderId="0" xfId="0" applyFont="1"/>
    <xf numFmtId="0" fontId="6" fillId="0" borderId="19" xfId="0" applyFont="1" applyBorder="1" applyAlignment="1">
      <alignment vertical="center" wrapText="1"/>
    </xf>
    <xf numFmtId="9" fontId="4" fillId="0" borderId="3" xfId="2" applyFont="1" applyBorder="1" applyAlignment="1">
      <alignment horizontal="center" vertical="center"/>
    </xf>
    <xf numFmtId="9" fontId="4" fillId="0" borderId="7" xfId="2" applyFont="1" applyBorder="1" applyAlignment="1">
      <alignment horizontal="center" vertical="center"/>
    </xf>
    <xf numFmtId="0" fontId="6" fillId="0" borderId="19" xfId="0" applyFont="1" applyBorder="1" applyAlignment="1">
      <alignment horizontal="left" vertical="center" wrapText="1"/>
    </xf>
    <xf numFmtId="0" fontId="6" fillId="0" borderId="38" xfId="0" applyFont="1" applyBorder="1" applyAlignment="1">
      <alignment vertical="center"/>
    </xf>
    <xf numFmtId="166" fontId="6" fillId="0" borderId="3" xfId="2" applyNumberFormat="1" applyFont="1" applyBorder="1" applyAlignment="1">
      <alignment horizontal="center" vertical="center"/>
    </xf>
    <xf numFmtId="0" fontId="6" fillId="0" borderId="40" xfId="0" applyFont="1" applyBorder="1" applyAlignment="1">
      <alignment vertical="center"/>
    </xf>
    <xf numFmtId="0" fontId="6" fillId="0" borderId="39" xfId="0" applyFont="1" applyBorder="1" applyAlignment="1">
      <alignment vertical="center"/>
    </xf>
    <xf numFmtId="0" fontId="6" fillId="0" borderId="0" xfId="0" applyFont="1" applyAlignment="1">
      <alignment vertical="center" wrapText="1"/>
    </xf>
    <xf numFmtId="0" fontId="5" fillId="0" borderId="19" xfId="0" applyFont="1" applyBorder="1"/>
    <xf numFmtId="0" fontId="6" fillId="0" borderId="29" xfId="0" applyFont="1" applyBorder="1"/>
    <xf numFmtId="165" fontId="6" fillId="5" borderId="12" xfId="0" applyNumberFormat="1" applyFont="1" applyFill="1" applyBorder="1" applyAlignment="1" applyProtection="1">
      <alignment horizontal="center" vertical="center"/>
      <protection locked="0"/>
    </xf>
    <xf numFmtId="165" fontId="6" fillId="5" borderId="13" xfId="0" applyNumberFormat="1" applyFont="1" applyFill="1" applyBorder="1" applyAlignment="1" applyProtection="1">
      <alignment horizontal="center" vertical="center"/>
      <protection locked="0"/>
    </xf>
    <xf numFmtId="165" fontId="6" fillId="5" borderId="3" xfId="0" applyNumberFormat="1" applyFont="1" applyFill="1" applyBorder="1" applyAlignment="1" applyProtection="1">
      <alignment horizontal="center" vertical="center"/>
      <protection locked="0"/>
    </xf>
    <xf numFmtId="3" fontId="6" fillId="5" borderId="3" xfId="0" applyNumberFormat="1" applyFont="1" applyFill="1" applyBorder="1" applyAlignment="1" applyProtection="1">
      <alignment horizontal="center" vertical="center"/>
      <protection locked="0"/>
    </xf>
    <xf numFmtId="0" fontId="6" fillId="0" borderId="38" xfId="0" applyFont="1" applyBorder="1"/>
    <xf numFmtId="0" fontId="6" fillId="0" borderId="19" xfId="0" applyFont="1" applyBorder="1" applyAlignment="1">
      <alignment horizontal="left"/>
    </xf>
    <xf numFmtId="0" fontId="6" fillId="0" borderId="27" xfId="0" applyFont="1" applyBorder="1"/>
    <xf numFmtId="9" fontId="6" fillId="0" borderId="3" xfId="2" applyFont="1" applyBorder="1" applyAlignment="1">
      <alignment horizontal="center"/>
    </xf>
    <xf numFmtId="0" fontId="6" fillId="0" borderId="37" xfId="0" applyFont="1" applyBorder="1" applyAlignment="1">
      <alignment horizontal="center" vertical="center"/>
    </xf>
    <xf numFmtId="166" fontId="6" fillId="0" borderId="34" xfId="2" applyNumberFormat="1" applyFont="1" applyBorder="1" applyAlignment="1">
      <alignment horizontal="center" vertical="center"/>
    </xf>
    <xf numFmtId="0" fontId="6" fillId="0" borderId="20" xfId="0" applyFont="1" applyBorder="1" applyAlignment="1">
      <alignment horizontal="left"/>
    </xf>
    <xf numFmtId="0" fontId="6" fillId="0" borderId="42" xfId="0" applyFont="1" applyBorder="1" applyAlignment="1">
      <alignment horizontal="center" vertical="center"/>
    </xf>
    <xf numFmtId="9" fontId="6" fillId="0" borderId="43" xfId="2" applyFont="1" applyBorder="1" applyAlignment="1">
      <alignment horizontal="center"/>
    </xf>
    <xf numFmtId="0" fontId="6" fillId="0" borderId="44" xfId="0" applyFont="1" applyBorder="1"/>
    <xf numFmtId="0" fontId="5" fillId="0" borderId="31" xfId="0" applyFont="1" applyBorder="1" applyAlignment="1">
      <alignment horizontal="center" wrapText="1"/>
    </xf>
    <xf numFmtId="0" fontId="6" fillId="0" borderId="7" xfId="0" applyFont="1" applyBorder="1" applyAlignment="1">
      <alignment horizontal="center"/>
    </xf>
    <xf numFmtId="0" fontId="5" fillId="0" borderId="18" xfId="0" applyFont="1" applyBorder="1"/>
    <xf numFmtId="0" fontId="6" fillId="0" borderId="26" xfId="0" applyFont="1" applyBorder="1"/>
    <xf numFmtId="0" fontId="5" fillId="0" borderId="28" xfId="0" applyFont="1" applyBorder="1" applyAlignment="1">
      <alignment horizontal="center" wrapText="1"/>
    </xf>
    <xf numFmtId="0" fontId="5" fillId="0" borderId="45" xfId="0" applyFont="1" applyBorder="1"/>
    <xf numFmtId="0" fontId="6" fillId="0" borderId="45" xfId="0" applyFont="1" applyBorder="1"/>
    <xf numFmtId="0" fontId="6" fillId="0" borderId="19" xfId="0" applyFont="1" applyBorder="1" applyAlignment="1">
      <alignment horizontal="left" vertical="center" wrapText="1" indent="1"/>
    </xf>
    <xf numFmtId="0" fontId="5" fillId="0" borderId="9" xfId="0" applyFont="1" applyBorder="1" applyAlignment="1">
      <alignment vertical="center" wrapText="1"/>
    </xf>
    <xf numFmtId="0" fontId="11" fillId="0" borderId="23" xfId="0" applyFont="1" applyBorder="1" applyAlignment="1">
      <alignment horizontal="center" wrapText="1"/>
    </xf>
    <xf numFmtId="0" fontId="6" fillId="9" borderId="3" xfId="0" applyFont="1" applyFill="1" applyBorder="1" applyAlignment="1" applyProtection="1">
      <alignment horizontal="center" vertical="center" wrapText="1"/>
      <protection locked="0"/>
    </xf>
    <xf numFmtId="0" fontId="6" fillId="0" borderId="47" xfId="0" applyFont="1" applyBorder="1" applyAlignment="1">
      <alignment horizontal="left" vertical="center" wrapText="1" indent="1"/>
    </xf>
    <xf numFmtId="0" fontId="6" fillId="0" borderId="36" xfId="0" applyFont="1" applyBorder="1" applyAlignment="1">
      <alignment horizontal="left" wrapText="1"/>
    </xf>
    <xf numFmtId="165" fontId="6" fillId="0" borderId="30" xfId="0" applyNumberFormat="1" applyFont="1" applyBorder="1" applyAlignment="1" applyProtection="1">
      <alignment vertical="center" wrapText="1"/>
      <protection locked="0"/>
    </xf>
    <xf numFmtId="0" fontId="5" fillId="0" borderId="19" xfId="0" applyFont="1" applyBorder="1" applyAlignment="1">
      <alignment horizontal="left" vertical="center" wrapText="1"/>
    </xf>
    <xf numFmtId="0" fontId="5" fillId="0" borderId="7" xfId="0" applyFont="1" applyBorder="1" applyAlignment="1">
      <alignment horizontal="center" vertical="center"/>
    </xf>
    <xf numFmtId="165" fontId="5" fillId="0" borderId="3" xfId="0" applyNumberFormat="1" applyFont="1" applyBorder="1" applyAlignment="1">
      <alignment horizontal="center" vertical="center"/>
    </xf>
    <xf numFmtId="0" fontId="6" fillId="0" borderId="3" xfId="0" applyFont="1" applyBorder="1" applyAlignment="1">
      <alignment horizontal="center" vertical="center"/>
    </xf>
    <xf numFmtId="0" fontId="6" fillId="0" borderId="33" xfId="0" applyFont="1" applyBorder="1" applyAlignment="1">
      <alignment horizontal="left" vertical="center" wrapText="1"/>
    </xf>
    <xf numFmtId="0" fontId="6" fillId="0" borderId="33" xfId="0" applyFont="1" applyBorder="1" applyAlignment="1">
      <alignment horizontal="center" vertical="center"/>
    </xf>
    <xf numFmtId="165" fontId="6" fillId="0" borderId="3" xfId="0" applyNumberFormat="1" applyFont="1" applyBorder="1" applyAlignment="1">
      <alignment horizontal="center" vertical="center" wrapText="1"/>
    </xf>
    <xf numFmtId="0" fontId="5" fillId="0" borderId="46" xfId="0" applyFont="1" applyBorder="1"/>
    <xf numFmtId="0" fontId="5" fillId="0" borderId="32" xfId="0" applyFont="1" applyBorder="1"/>
    <xf numFmtId="0" fontId="6" fillId="0" borderId="27" xfId="0" applyFont="1" applyBorder="1" applyAlignment="1">
      <alignment horizontal="left" vertical="center" wrapText="1"/>
    </xf>
    <xf numFmtId="0" fontId="5" fillId="0" borderId="46" xfId="0" applyFont="1" applyBorder="1" applyAlignment="1">
      <alignment vertical="center" wrapText="1"/>
    </xf>
    <xf numFmtId="0" fontId="6" fillId="0" borderId="27" xfId="0" applyFont="1" applyBorder="1" applyAlignment="1">
      <alignment vertical="center" wrapText="1"/>
    </xf>
    <xf numFmtId="0" fontId="5" fillId="11" borderId="18" xfId="0" applyFont="1" applyFill="1" applyBorder="1"/>
    <xf numFmtId="0" fontId="6" fillId="11" borderId="26" xfId="0" applyFont="1" applyFill="1" applyBorder="1"/>
    <xf numFmtId="0" fontId="6" fillId="11" borderId="28" xfId="0" applyFont="1" applyFill="1" applyBorder="1"/>
    <xf numFmtId="0" fontId="6" fillId="0" borderId="47" xfId="0" applyFont="1" applyBorder="1" applyAlignment="1">
      <alignment vertical="center"/>
    </xf>
    <xf numFmtId="0" fontId="5" fillId="0" borderId="47" xfId="0" applyFont="1" applyBorder="1" applyAlignment="1">
      <alignment vertical="center"/>
    </xf>
    <xf numFmtId="0" fontId="6" fillId="0" borderId="3" xfId="0" applyFont="1" applyBorder="1" applyAlignment="1">
      <alignment vertical="center"/>
    </xf>
    <xf numFmtId="0" fontId="5" fillId="0" borderId="3" xfId="0" applyFont="1" applyBorder="1" applyAlignment="1">
      <alignment vertical="center"/>
    </xf>
    <xf numFmtId="166" fontId="4" fillId="0" borderId="17" xfId="2" applyNumberFormat="1" applyFont="1" applyBorder="1" applyAlignment="1">
      <alignment horizontal="center" vertical="center"/>
    </xf>
    <xf numFmtId="166" fontId="4" fillId="0" borderId="14" xfId="2" applyNumberFormat="1" applyFont="1" applyBorder="1" applyAlignment="1">
      <alignment horizontal="center" vertical="center"/>
    </xf>
    <xf numFmtId="167" fontId="17" fillId="10" borderId="13" xfId="0" applyNumberFormat="1" applyFont="1" applyFill="1" applyBorder="1" applyAlignment="1">
      <alignment horizontal="center" vertical="center" wrapText="1"/>
    </xf>
    <xf numFmtId="0" fontId="14" fillId="0" borderId="31" xfId="0" applyFont="1" applyBorder="1" applyAlignment="1">
      <alignment vertical="center" wrapText="1"/>
    </xf>
    <xf numFmtId="0" fontId="6" fillId="0" borderId="32" xfId="0" applyFont="1" applyBorder="1" applyAlignment="1">
      <alignment horizontal="left" vertical="top" wrapText="1"/>
    </xf>
    <xf numFmtId="0" fontId="6" fillId="0" borderId="33" xfId="0" applyFont="1" applyBorder="1" applyAlignment="1">
      <alignment horizontal="left" vertical="top" wrapText="1"/>
    </xf>
    <xf numFmtId="0" fontId="6" fillId="0" borderId="41" xfId="0" applyFont="1" applyBorder="1" applyAlignment="1">
      <alignment horizontal="left" vertical="top" wrapText="1"/>
    </xf>
    <xf numFmtId="0" fontId="5" fillId="11" borderId="36" xfId="0" applyFont="1" applyFill="1" applyBorder="1"/>
    <xf numFmtId="0" fontId="6" fillId="11" borderId="40" xfId="0" applyFont="1" applyFill="1" applyBorder="1"/>
    <xf numFmtId="0" fontId="6" fillId="11" borderId="27" xfId="0" applyFont="1" applyFill="1" applyBorder="1" applyAlignment="1">
      <alignment vertical="center"/>
    </xf>
    <xf numFmtId="167" fontId="17" fillId="10" borderId="15" xfId="0" applyNumberFormat="1" applyFont="1" applyFill="1" applyBorder="1" applyAlignment="1">
      <alignment horizontal="center" vertical="center" wrapText="1"/>
    </xf>
    <xf numFmtId="0" fontId="6" fillId="0" borderId="33" xfId="0" applyFont="1" applyBorder="1"/>
    <xf numFmtId="0" fontId="4" fillId="0" borderId="19" xfId="0" applyFont="1" applyBorder="1" applyAlignment="1">
      <alignment horizontal="left" vertical="center" wrapText="1" indent="3"/>
    </xf>
    <xf numFmtId="0" fontId="4" fillId="0" borderId="32" xfId="0" applyFont="1" applyBorder="1" applyAlignment="1">
      <alignment vertical="center" wrapText="1"/>
    </xf>
    <xf numFmtId="0" fontId="4" fillId="0" borderId="33" xfId="0" applyFont="1" applyBorder="1" applyAlignment="1">
      <alignment vertical="center" wrapText="1"/>
    </xf>
    <xf numFmtId="0" fontId="4" fillId="0" borderId="33" xfId="0" applyFont="1" applyBorder="1" applyAlignment="1">
      <alignment horizontal="center" vertical="center"/>
    </xf>
    <xf numFmtId="9" fontId="4" fillId="0" borderId="33" xfId="2" applyFont="1" applyFill="1" applyBorder="1" applyAlignment="1">
      <alignment horizontal="center" vertical="center"/>
    </xf>
    <xf numFmtId="167" fontId="17" fillId="0" borderId="41" xfId="0" applyNumberFormat="1" applyFont="1" applyBorder="1" applyAlignment="1">
      <alignment horizontal="center" vertical="center" wrapText="1"/>
    </xf>
    <xf numFmtId="0" fontId="4" fillId="0" borderId="18" xfId="0" applyFont="1" applyBorder="1" applyAlignment="1">
      <alignment vertical="center" wrapText="1"/>
    </xf>
    <xf numFmtId="0" fontId="4" fillId="0" borderId="26" xfId="0" applyFont="1" applyBorder="1" applyAlignment="1">
      <alignment vertical="center" wrapText="1"/>
    </xf>
    <xf numFmtId="0" fontId="6" fillId="0" borderId="48" xfId="0" applyFont="1" applyBorder="1"/>
    <xf numFmtId="0" fontId="6" fillId="0" borderId="46" xfId="0" applyFont="1" applyBorder="1"/>
    <xf numFmtId="0" fontId="6" fillId="0" borderId="36" xfId="0" applyFont="1" applyBorder="1" applyAlignment="1">
      <alignment vertical="center"/>
    </xf>
    <xf numFmtId="165" fontId="6" fillId="5" borderId="11" xfId="0" applyNumberFormat="1" applyFont="1" applyFill="1" applyBorder="1" applyAlignment="1" applyProtection="1">
      <alignment horizontal="center" vertical="center"/>
      <protection locked="0"/>
    </xf>
    <xf numFmtId="0" fontId="4" fillId="0" borderId="0" xfId="0" applyFont="1" applyAlignment="1">
      <alignment vertical="center" wrapText="1"/>
    </xf>
    <xf numFmtId="0" fontId="4" fillId="0" borderId="0" xfId="0" applyFont="1" applyAlignment="1">
      <alignment horizontal="center" vertical="center"/>
    </xf>
    <xf numFmtId="9" fontId="4" fillId="0" borderId="0" xfId="2" applyFont="1" applyBorder="1" applyAlignment="1">
      <alignment horizontal="center" vertical="center"/>
    </xf>
    <xf numFmtId="0" fontId="4" fillId="0" borderId="52" xfId="0" applyFont="1" applyBorder="1" applyAlignment="1">
      <alignment horizontal="center" vertical="center"/>
    </xf>
    <xf numFmtId="9" fontId="4" fillId="0" borderId="53" xfId="2" applyFont="1" applyBorder="1" applyAlignment="1">
      <alignment horizontal="center" vertical="center"/>
    </xf>
    <xf numFmtId="9" fontId="4" fillId="0" borderId="2" xfId="2" applyFont="1" applyBorder="1" applyAlignment="1">
      <alignment horizontal="center" vertical="center"/>
    </xf>
    <xf numFmtId="167" fontId="17" fillId="10" borderId="54" xfId="0" applyNumberFormat="1" applyFont="1" applyFill="1" applyBorder="1" applyAlignment="1">
      <alignment horizontal="center" vertical="center" wrapText="1"/>
    </xf>
    <xf numFmtId="0" fontId="4" fillId="0" borderId="26" xfId="0" applyFont="1" applyBorder="1" applyAlignment="1">
      <alignment horizontal="center" vertical="center"/>
    </xf>
    <xf numFmtId="9" fontId="4" fillId="0" borderId="26" xfId="2" applyFont="1" applyFill="1" applyBorder="1" applyAlignment="1">
      <alignment horizontal="center" vertical="center"/>
    </xf>
    <xf numFmtId="167" fontId="17" fillId="0" borderId="28" xfId="0" applyNumberFormat="1" applyFont="1" applyBorder="1" applyAlignment="1">
      <alignment horizontal="center" vertical="center" wrapText="1"/>
    </xf>
    <xf numFmtId="0" fontId="4" fillId="0" borderId="46" xfId="0" applyFont="1" applyBorder="1" applyAlignment="1">
      <alignment horizontal="left" vertical="center" wrapText="1" indent="3"/>
    </xf>
    <xf numFmtId="0" fontId="4" fillId="0" borderId="19" xfId="0" applyFont="1" applyBorder="1" applyAlignment="1">
      <alignment vertical="center" wrapText="1"/>
    </xf>
    <xf numFmtId="9" fontId="4" fillId="0" borderId="29" xfId="2" applyFont="1" applyBorder="1" applyAlignment="1">
      <alignment horizontal="center" vertical="center"/>
    </xf>
    <xf numFmtId="167" fontId="2" fillId="0" borderId="31" xfId="0" applyNumberFormat="1" applyFont="1" applyBorder="1" applyAlignment="1">
      <alignment horizontal="center" vertical="center"/>
    </xf>
    <xf numFmtId="167" fontId="17" fillId="0" borderId="27" xfId="0" applyNumberFormat="1" applyFont="1" applyBorder="1" applyAlignment="1">
      <alignment horizontal="center" vertical="center" wrapText="1"/>
    </xf>
    <xf numFmtId="0" fontId="4" fillId="0" borderId="0" xfId="0" quotePrefix="1" applyFont="1" applyAlignment="1">
      <alignment wrapText="1"/>
    </xf>
    <xf numFmtId="0" fontId="6" fillId="0" borderId="47" xfId="0" applyFont="1" applyBorder="1" applyAlignment="1">
      <alignment horizontal="left" vertical="center" wrapText="1"/>
    </xf>
    <xf numFmtId="0" fontId="6" fillId="5" borderId="19" xfId="0" applyFont="1" applyFill="1" applyBorder="1" applyAlignment="1" applyProtection="1">
      <alignment horizontal="left" vertical="top" wrapText="1"/>
      <protection locked="0"/>
    </xf>
    <xf numFmtId="0" fontId="6" fillId="5" borderId="29" xfId="0" applyFont="1" applyFill="1" applyBorder="1" applyAlignment="1" applyProtection="1">
      <alignment horizontal="left" vertical="top" wrapText="1"/>
      <protection locked="0"/>
    </xf>
    <xf numFmtId="0" fontId="6" fillId="5" borderId="31" xfId="0" applyFont="1" applyFill="1" applyBorder="1" applyAlignment="1" applyProtection="1">
      <alignment horizontal="left" vertical="top" wrapText="1"/>
      <protection locked="0"/>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19" xfId="0" applyFont="1" applyBorder="1" applyAlignment="1">
      <alignment wrapText="1"/>
    </xf>
    <xf numFmtId="0" fontId="6" fillId="0" borderId="7" xfId="0" applyFont="1" applyBorder="1" applyAlignment="1">
      <alignment wrapText="1"/>
    </xf>
    <xf numFmtId="0" fontId="6" fillId="0" borderId="30" xfId="0" applyFont="1" applyBorder="1" applyAlignment="1">
      <alignment horizontal="left" wrapText="1" indent="1"/>
    </xf>
    <xf numFmtId="0" fontId="6" fillId="0" borderId="31" xfId="0" applyFont="1" applyBorder="1" applyAlignment="1">
      <alignment horizontal="left" wrapText="1" indent="1"/>
    </xf>
    <xf numFmtId="0" fontId="18" fillId="0" borderId="27" xfId="0" applyFont="1" applyBorder="1" applyAlignment="1">
      <alignment horizontal="left" vertical="center" wrapText="1"/>
    </xf>
    <xf numFmtId="0" fontId="6" fillId="5" borderId="20" xfId="0" applyFont="1" applyFill="1" applyBorder="1" applyAlignment="1" applyProtection="1">
      <alignment horizontal="left" vertical="top" wrapText="1"/>
      <protection locked="0"/>
    </xf>
    <xf numFmtId="0" fontId="6" fillId="5" borderId="49" xfId="0" applyFont="1" applyFill="1" applyBorder="1" applyAlignment="1" applyProtection="1">
      <alignment horizontal="left" vertical="top" wrapText="1"/>
      <protection locked="0"/>
    </xf>
    <xf numFmtId="0" fontId="6" fillId="5" borderId="50" xfId="0" applyFont="1" applyFill="1" applyBorder="1" applyAlignment="1" applyProtection="1">
      <alignment horizontal="left" vertical="top" wrapText="1"/>
      <protection locked="0"/>
    </xf>
    <xf numFmtId="0" fontId="4" fillId="0" borderId="20" xfId="0" applyFont="1" applyBorder="1" applyAlignment="1">
      <alignment horizontal="left" vertical="center" wrapText="1" indent="3"/>
    </xf>
    <xf numFmtId="0" fontId="4" fillId="0" borderId="17" xfId="0" applyFont="1" applyBorder="1" applyAlignment="1">
      <alignment horizontal="left" vertical="center" wrapText="1" indent="3"/>
    </xf>
    <xf numFmtId="0" fontId="11" fillId="0" borderId="23" xfId="0" applyFont="1" applyBorder="1" applyAlignment="1">
      <alignment horizontal="center"/>
    </xf>
    <xf numFmtId="0" fontId="11" fillId="0" borderId="51" xfId="0" applyFont="1" applyBorder="1" applyAlignment="1">
      <alignment horizontal="center"/>
    </xf>
    <xf numFmtId="0" fontId="4" fillId="0" borderId="36" xfId="0" applyFont="1" applyBorder="1" applyAlignment="1">
      <alignment horizontal="left" vertical="center" wrapText="1" indent="3"/>
    </xf>
    <xf numFmtId="0" fontId="4" fillId="0" borderId="40" xfId="0" applyFont="1" applyBorder="1" applyAlignment="1">
      <alignment horizontal="left" vertical="center" wrapText="1" indent="3"/>
    </xf>
    <xf numFmtId="0" fontId="4" fillId="0" borderId="19" xfId="0" applyFont="1" applyBorder="1" applyAlignment="1">
      <alignment horizontal="left" wrapText="1" indent="3"/>
    </xf>
    <xf numFmtId="0" fontId="4" fillId="0" borderId="7" xfId="0" applyFont="1" applyBorder="1" applyAlignment="1">
      <alignment horizontal="left" wrapText="1" indent="3"/>
    </xf>
  </cellXfs>
  <cellStyles count="3">
    <cellStyle name="Komma" xfId="1" builtinId="3"/>
    <cellStyle name="Prozent" xfId="2" builtinId="5"/>
    <cellStyle name="Standard" xfId="0" builtinId="0"/>
  </cellStyles>
  <dxfs count="6">
    <dxf>
      <font>
        <color rgb="FFFF0000"/>
      </font>
      <fill>
        <patternFill>
          <bgColor rgb="FFFFB7B7"/>
        </patternFill>
      </fill>
    </dxf>
    <dxf>
      <font>
        <color rgb="FF00B050"/>
      </font>
      <fill>
        <patternFill>
          <bgColor rgb="FF8CF866"/>
        </patternFill>
      </fill>
    </dxf>
    <dxf>
      <font>
        <color theme="0"/>
      </font>
    </dxf>
    <dxf>
      <font>
        <color theme="1"/>
      </font>
    </dxf>
    <dxf>
      <fill>
        <patternFill>
          <bgColor rgb="FFFFFF00"/>
        </patternFill>
      </fill>
    </dxf>
    <dxf>
      <font>
        <color theme="6"/>
      </font>
      <fill>
        <patternFill>
          <bgColor theme="0"/>
        </patternFill>
      </fill>
    </dxf>
  </dxfs>
  <tableStyles count="0" defaultTableStyle="TableStyleMedium2" defaultPivotStyle="PivotStyleLight16"/>
  <colors>
    <mruColors>
      <color rgb="FFFFB7B7"/>
      <color rgb="FFFFFFFF"/>
      <color rgb="FFFF3399"/>
      <color rgb="FFEEFFDD"/>
      <color rgb="FFCC99FF"/>
      <color rgb="FF8CF866"/>
      <color rgb="FF00B05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133581</xdr:colOff>
      <xdr:row>0</xdr:row>
      <xdr:rowOff>181971</xdr:rowOff>
    </xdr:from>
    <xdr:to>
      <xdr:col>1</xdr:col>
      <xdr:colOff>2647231</xdr:colOff>
      <xdr:row>0</xdr:row>
      <xdr:rowOff>446134</xdr:rowOff>
    </xdr:to>
    <xdr:pic>
      <xdr:nvPicPr>
        <xdr:cNvPr id="2" name="Grafik 1">
          <a:extLst>
            <a:ext uri="{FF2B5EF4-FFF2-40B4-BE49-F238E27FC236}">
              <a16:creationId xmlns:a16="http://schemas.microsoft.com/office/drawing/2014/main" id="{8035A927-902D-4729-B8FC-D41E8C3AB8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456" y="181971"/>
          <a:ext cx="2513650" cy="2641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143633</xdr:colOff>
      <xdr:row>1</xdr:row>
      <xdr:rowOff>199521</xdr:rowOff>
    </xdr:from>
    <xdr:to>
      <xdr:col>1</xdr:col>
      <xdr:colOff>2665538</xdr:colOff>
      <xdr:row>1</xdr:row>
      <xdr:rowOff>464552</xdr:rowOff>
    </xdr:to>
    <xdr:pic>
      <xdr:nvPicPr>
        <xdr:cNvPr id="3" name="Grafik 2">
          <a:extLst>
            <a:ext uri="{FF2B5EF4-FFF2-40B4-BE49-F238E27FC236}">
              <a16:creationId xmlns:a16="http://schemas.microsoft.com/office/drawing/2014/main" id="{C57B2E3D-41D5-4B38-8077-5D07F20E07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33524" y="340325"/>
          <a:ext cx="2521905" cy="26503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3E99-2AEB-430F-86AA-9A92BC1063F9}">
  <sheetPr codeName="Tabelle1">
    <pageSetUpPr fitToPage="1"/>
  </sheetPr>
  <dimension ref="B1:AH73"/>
  <sheetViews>
    <sheetView showGridLines="0" tabSelected="1" zoomScaleNormal="100" zoomScalePageLayoutView="70" workbookViewId="0">
      <selection activeCell="D8" sqref="D8"/>
    </sheetView>
  </sheetViews>
  <sheetFormatPr baseColWidth="10" defaultColWidth="11.453125" defaultRowHeight="14" x14ac:dyDescent="0.3"/>
  <cols>
    <col min="1" max="1" width="2.08984375" style="29" customWidth="1"/>
    <col min="2" max="2" width="70.36328125" style="29" customWidth="1"/>
    <col min="3" max="3" width="12.453125" style="29" customWidth="1"/>
    <col min="4" max="4" width="27.90625" style="29" customWidth="1"/>
    <col min="5" max="5" width="35" style="29" customWidth="1"/>
    <col min="6" max="6" width="25.6328125" style="29" hidden="1" customWidth="1"/>
    <col min="7" max="8" width="0" style="29" hidden="1" customWidth="1"/>
    <col min="9" max="16384" width="11.453125" style="29"/>
  </cols>
  <sheetData>
    <row r="1" spans="2:34" s="9" customFormat="1" ht="54" customHeight="1" x14ac:dyDescent="0.25">
      <c r="B1" s="23"/>
      <c r="C1" s="118" t="str">
        <f>Uebersetzungen!D15</f>
        <v>Input</v>
      </c>
      <c r="D1" s="187" t="str">
        <f>Uebersetzungen!$D$4&amp;" "&amp;Uebersetzungen!$D$5&amp;" "&amp;Uebersetzungen!$C$2&amp;"."&amp;Uebersetzungen!$A$2</f>
        <v>Strumento di verifica degli spazi esterni Versione 2023.2</v>
      </c>
      <c r="E1" s="188"/>
      <c r="F1" s="73"/>
      <c r="G1" s="20"/>
      <c r="H1" s="20"/>
      <c r="I1" s="20"/>
      <c r="J1" s="20"/>
      <c r="K1" s="20"/>
      <c r="L1" s="20"/>
      <c r="M1" s="20"/>
      <c r="N1" s="20"/>
      <c r="O1" s="20"/>
      <c r="P1" s="20"/>
      <c r="Q1" s="20"/>
      <c r="R1" s="20"/>
      <c r="S1" s="20"/>
      <c r="T1" s="20"/>
      <c r="U1" s="20"/>
      <c r="V1" s="20"/>
      <c r="W1" s="20"/>
      <c r="X1" s="24"/>
      <c r="Y1" s="25"/>
    </row>
    <row r="2" spans="2:34" s="9" customFormat="1" ht="16.25"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3" customFormat="1" ht="15" customHeight="1" x14ac:dyDescent="0.3">
      <c r="B3" s="31" t="str">
        <f>Uebersetzungen!$D$7</f>
        <v>Campo di imput</v>
      </c>
      <c r="D3" s="32"/>
      <c r="F3" s="29"/>
      <c r="G3" s="34"/>
      <c r="H3" s="35"/>
      <c r="I3" s="36"/>
      <c r="J3" s="34"/>
      <c r="K3" s="37"/>
      <c r="L3" s="37"/>
      <c r="M3" s="37"/>
      <c r="N3" s="37"/>
      <c r="O3" s="37"/>
      <c r="P3" s="37"/>
      <c r="Q3" s="37"/>
      <c r="R3" s="37"/>
      <c r="S3" s="37"/>
      <c r="T3" s="37"/>
      <c r="U3" s="37"/>
      <c r="V3" s="38"/>
      <c r="W3" s="39"/>
      <c r="X3" s="40"/>
      <c r="Y3" s="41"/>
      <c r="Z3" s="42"/>
      <c r="AA3" s="42"/>
      <c r="AB3" s="42"/>
      <c r="AC3" s="42"/>
      <c r="AD3" s="42"/>
      <c r="AE3" s="42"/>
      <c r="AF3" s="42"/>
      <c r="AG3" s="42"/>
      <c r="AH3" s="42"/>
    </row>
    <row r="4" spans="2:34" s="36" customFormat="1" ht="6" customHeight="1" x14ac:dyDescent="0.3">
      <c r="B4" s="44"/>
      <c r="D4" s="32"/>
      <c r="E4" s="44"/>
      <c r="F4" s="29"/>
      <c r="G4" s="34"/>
      <c r="H4" s="35"/>
      <c r="J4" s="34"/>
      <c r="K4" s="35"/>
      <c r="L4" s="35"/>
      <c r="M4" s="35"/>
      <c r="N4" s="35"/>
      <c r="O4" s="35"/>
      <c r="P4" s="35"/>
      <c r="Q4" s="35"/>
      <c r="R4" s="35"/>
      <c r="S4" s="35"/>
      <c r="T4" s="35"/>
      <c r="U4" s="35"/>
      <c r="V4" s="39"/>
      <c r="W4" s="39"/>
      <c r="X4" s="45"/>
      <c r="Y4" s="46"/>
      <c r="Z4" s="47"/>
      <c r="AA4" s="47"/>
      <c r="AB4" s="47"/>
      <c r="AC4" s="47"/>
      <c r="AD4" s="47"/>
      <c r="AE4" s="47"/>
      <c r="AF4" s="47"/>
      <c r="AG4" s="47"/>
      <c r="AH4" s="47"/>
    </row>
    <row r="5" spans="2:34" ht="15" customHeight="1" x14ac:dyDescent="0.3">
      <c r="B5" s="33" t="str">
        <f>Uebersetzungen!$D$8</f>
        <v>Campo di selezione</v>
      </c>
    </row>
    <row r="6" spans="2:34" x14ac:dyDescent="0.3">
      <c r="B6" s="30"/>
    </row>
    <row r="7" spans="2:34" x14ac:dyDescent="0.3">
      <c r="B7" s="50" t="str">
        <f>Uebersetzungen!D12</f>
        <v>Calcolo delle superfici esterne</v>
      </c>
      <c r="C7" s="48"/>
      <c r="D7" s="49"/>
    </row>
    <row r="8" spans="2:34" ht="15.5" customHeight="1" x14ac:dyDescent="0.3">
      <c r="B8" s="60" t="str">
        <f>Uebersetzungen!D17</f>
        <v>Superficie totale del quartiere</v>
      </c>
      <c r="C8" s="56" t="s">
        <v>20</v>
      </c>
      <c r="D8" s="96"/>
    </row>
    <row r="9" spans="2:34" ht="15.5" customHeight="1" x14ac:dyDescent="0.3">
      <c r="B9" s="61" t="str">
        <f>Uebersetzungen!D18</f>
        <v>Superficie di pavimento dell'edificio</v>
      </c>
      <c r="C9" s="57" t="s">
        <v>20</v>
      </c>
      <c r="D9" s="97"/>
    </row>
    <row r="10" spans="2:34" ht="15.5" customHeight="1" x14ac:dyDescent="0.3">
      <c r="B10" s="61" t="str">
        <f>Uebersetzungen!D19</f>
        <v>Strade pubbliche</v>
      </c>
      <c r="C10" s="57" t="s">
        <v>20</v>
      </c>
      <c r="D10" s="97"/>
    </row>
    <row r="11" spans="2:34" ht="15.5" customHeight="1" x14ac:dyDescent="0.3">
      <c r="B11" s="62" t="str">
        <f>Uebersetzungen!D20</f>
        <v>Superficie esterna determinante</v>
      </c>
      <c r="C11" s="58" t="s">
        <v>20</v>
      </c>
      <c r="D11" s="54">
        <f>D8-D9-D10</f>
        <v>0</v>
      </c>
    </row>
    <row r="12" spans="2:34" ht="15.5" customHeight="1" x14ac:dyDescent="0.3">
      <c r="B12" s="51"/>
      <c r="C12" s="48"/>
      <c r="D12" s="49"/>
    </row>
    <row r="13" spans="2:34" ht="22.5" customHeight="1" x14ac:dyDescent="0.3">
      <c r="B13" s="52" t="str">
        <f>Uebersetzungen!D9</f>
        <v>D1.1 Spazi verdi</v>
      </c>
    </row>
    <row r="14" spans="2:34" ht="15.5" customHeight="1" x14ac:dyDescent="0.3">
      <c r="B14" s="60" t="str">
        <f>Uebersetzungen!D21</f>
        <v>Spazi verdi</v>
      </c>
      <c r="C14" s="56" t="s">
        <v>20</v>
      </c>
      <c r="D14" s="166"/>
      <c r="E14" s="163"/>
    </row>
    <row r="15" spans="2:34" ht="15.5" customHeight="1" x14ac:dyDescent="0.3">
      <c r="B15" s="63" t="str">
        <f>Uebersetzungen!D25&amp;", "&amp;Uebersetzungen!D41</f>
        <v xml:space="preserve">Percentuale di spazi verdi, Valore di progetto </v>
      </c>
      <c r="C15" s="82"/>
      <c r="D15" s="103" t="str">
        <f>IFERROR(D14/$D$11,"-")</f>
        <v>-</v>
      </c>
      <c r="E15" s="102"/>
    </row>
    <row r="16" spans="2:34" ht="15.5" customHeight="1" x14ac:dyDescent="0.3">
      <c r="B16" s="63" t="str">
        <f>Uebersetzungen!D25&amp;", "&amp;Uebersetzungen!D42</f>
        <v>Percentuale di spazi verdi, Requisito</v>
      </c>
      <c r="C16" s="82"/>
      <c r="D16" s="103">
        <v>0.4</v>
      </c>
      <c r="E16" s="102"/>
    </row>
    <row r="17" spans="2:6" ht="15" customHeight="1" x14ac:dyDescent="0.3">
      <c r="B17" s="164"/>
      <c r="E17" s="102"/>
    </row>
    <row r="18" spans="2:6" ht="15.5" customHeight="1" x14ac:dyDescent="0.3">
      <c r="B18" s="63" t="str">
        <f>Uebersetzungen!D24</f>
        <v>Mancanza di spazi verdi per raggiungere il requisito</v>
      </c>
      <c r="C18" s="57" t="s">
        <v>20</v>
      </c>
      <c r="D18" s="53" t="str">
        <f>IF(OR(D15="-",D15&gt;=D16),"",(D16-D15)*D11)</f>
        <v/>
      </c>
      <c r="E18" s="102"/>
    </row>
    <row r="19" spans="2:6" ht="15.5" customHeight="1" x14ac:dyDescent="0.3">
      <c r="B19" s="61" t="str">
        <f>Uebersetzungen!D22</f>
        <v>Tetti verdi</v>
      </c>
      <c r="C19" s="57" t="s">
        <v>20</v>
      </c>
      <c r="D19" s="98"/>
      <c r="E19" s="102"/>
    </row>
    <row r="20" spans="2:6" ht="15.5" customHeight="1" x14ac:dyDescent="0.3">
      <c r="B20" s="61" t="str">
        <f>Uebersetzungen!D23</f>
        <v xml:space="preserve">Facciate verdi </v>
      </c>
      <c r="C20" s="57" t="s">
        <v>20</v>
      </c>
      <c r="D20" s="98"/>
      <c r="E20" s="102"/>
    </row>
    <row r="21" spans="2:6" ht="15.5" customHeight="1" x14ac:dyDescent="0.3">
      <c r="B21" s="165" t="str">
        <f>Uebersetzungen!D87</f>
        <v>La superficie di compensazione su tetti/facciate è stata rispettata?</v>
      </c>
      <c r="C21" s="57"/>
      <c r="D21" s="53" t="str">
        <f>IF(D18="","",IF(D18=0,"",IF(D18-D19-D20&lt;=0,Uebersetzungen!D13,Uebersetzungen!D14)))</f>
        <v/>
      </c>
      <c r="E21" s="102"/>
    </row>
    <row r="22" spans="2:6" ht="15" customHeight="1" x14ac:dyDescent="0.3">
      <c r="B22" s="122" t="str">
        <f>Uebersetzungen!D88</f>
        <v>Motivazione per la compensazione degli spazi verdi</v>
      </c>
      <c r="C22" s="91"/>
      <c r="D22" s="91"/>
      <c r="E22" s="92"/>
    </row>
    <row r="23" spans="2:6" ht="97.25" customHeight="1" x14ac:dyDescent="0.3">
      <c r="B23" s="194"/>
      <c r="C23" s="195"/>
      <c r="D23" s="195"/>
      <c r="E23" s="196"/>
    </row>
    <row r="24" spans="2:6" ht="37.25" customHeight="1" x14ac:dyDescent="0.3">
      <c r="B24" s="52" t="str">
        <f>Uebersetzungen!D10</f>
        <v>D1.2 Ombreggiamento attraverso alberature</v>
      </c>
    </row>
    <row r="25" spans="2:6" x14ac:dyDescent="0.3">
      <c r="B25" s="112" t="str">
        <f>Uebersetzungen!D26</f>
        <v>Superficie di riferimento energetico secondo la destinazione d'uso / categoria di edificio</v>
      </c>
      <c r="C25" s="113"/>
      <c r="D25" s="113"/>
      <c r="E25" s="114" t="str">
        <f>Uebersetzungen!D38</f>
        <v>Requisito di ombreggiamento</v>
      </c>
      <c r="F25" s="74" t="str">
        <f>Uebersetzungen!D39</f>
        <v>Percentuale di utilizzo</v>
      </c>
    </row>
    <row r="26" spans="2:6" ht="15.5" customHeight="1" x14ac:dyDescent="0.3">
      <c r="B26" s="101" t="str">
        <f>Uebersetzungen!D27</f>
        <v>Abitazioni (I e II)</v>
      </c>
      <c r="C26" s="57" t="s">
        <v>20</v>
      </c>
      <c r="D26" s="98"/>
      <c r="E26" s="77">
        <v>0.25</v>
      </c>
      <c r="F26" s="75" t="e">
        <f>D26/$D$29</f>
        <v>#DIV/0!</v>
      </c>
    </row>
    <row r="27" spans="2:6" ht="15.5" customHeight="1" x14ac:dyDescent="0.3">
      <c r="B27" s="101" t="str">
        <f>Uebersetzungen!D28</f>
        <v>Amministrazione, scuole, ospedali (III, IV, VIII)</v>
      </c>
      <c r="C27" s="57" t="s">
        <v>20</v>
      </c>
      <c r="D27" s="98"/>
      <c r="E27" s="77">
        <v>0.2</v>
      </c>
      <c r="F27" s="75" t="e">
        <f>D27/$D$29</f>
        <v>#DIV/0!</v>
      </c>
    </row>
    <row r="28" spans="2:6" ht="15.5" customHeight="1" x14ac:dyDescent="0.3">
      <c r="B28" s="101" t="str">
        <f>Uebersetzungen!D29</f>
        <v>Altre categorie di edificio</v>
      </c>
      <c r="C28" s="57" t="s">
        <v>20</v>
      </c>
      <c r="D28" s="98"/>
      <c r="E28" s="77">
        <v>0.15</v>
      </c>
      <c r="F28" s="75" t="e">
        <f>D28/$D$29</f>
        <v>#DIV/0!</v>
      </c>
    </row>
    <row r="29" spans="2:6" ht="15.5" hidden="1" customHeight="1" x14ac:dyDescent="0.3">
      <c r="B29" s="63" t="str">
        <f>Uebersetzungen!D30</f>
        <v>AE totale</v>
      </c>
      <c r="C29" s="57" t="s">
        <v>20</v>
      </c>
      <c r="D29" s="53">
        <f>SUM(D26:D28)</f>
        <v>0</v>
      </c>
      <c r="E29" s="78"/>
      <c r="F29" s="76"/>
    </row>
    <row r="30" spans="2:6" ht="35.25" customHeight="1" x14ac:dyDescent="0.3">
      <c r="B30" s="94" t="str">
        <f>Uebersetzungen!D32</f>
        <v>Alberi nel quartiere</v>
      </c>
      <c r="C30" s="95"/>
      <c r="D30" s="95"/>
      <c r="E30" s="110" t="str">
        <f>Uebersetzungen!D40</f>
        <v>Ombreggiamento [m2/albero]</v>
      </c>
    </row>
    <row r="31" spans="2:6" ht="15.5" customHeight="1" x14ac:dyDescent="0.3">
      <c r="B31" s="63" t="str">
        <f>Uebersetzungen!D33</f>
        <v>Alberi a chioma grande</v>
      </c>
      <c r="C31" s="111" t="str">
        <f>Uebersetzungen!$D$67</f>
        <v>Numero</v>
      </c>
      <c r="D31" s="99"/>
      <c r="E31" s="55">
        <v>100</v>
      </c>
    </row>
    <row r="32" spans="2:6" ht="15.5" customHeight="1" x14ac:dyDescent="0.3">
      <c r="B32" s="63" t="str">
        <f>Uebersetzungen!D34</f>
        <v>Alberi a chioma media</v>
      </c>
      <c r="C32" s="111" t="str">
        <f>Uebersetzungen!$D$67</f>
        <v>Numero</v>
      </c>
      <c r="D32" s="99"/>
      <c r="E32" s="55">
        <v>60</v>
      </c>
    </row>
    <row r="33" spans="2:7" ht="15.5" customHeight="1" x14ac:dyDescent="0.3">
      <c r="B33" s="63" t="str">
        <f>Uebersetzungen!D35</f>
        <v>Alberi a chioma piccola</v>
      </c>
      <c r="C33" s="111" t="str">
        <f>Uebersetzungen!$D$67</f>
        <v>Numero</v>
      </c>
      <c r="D33" s="99"/>
      <c r="E33" s="55">
        <v>30</v>
      </c>
    </row>
    <row r="34" spans="2:7" ht="15.5" customHeight="1" x14ac:dyDescent="0.3">
      <c r="B34" s="63" t="str">
        <f>Uebersetzungen!D36</f>
        <v>Ombreggiamento attraverso alberature</v>
      </c>
      <c r="C34" s="57" t="s">
        <v>20</v>
      </c>
      <c r="D34" s="53">
        <f>SUMPRODUCT(D31:D33,E31:E33)</f>
        <v>0</v>
      </c>
      <c r="E34" s="80"/>
    </row>
    <row r="35" spans="2:7" ht="15.5" customHeight="1" x14ac:dyDescent="0.3">
      <c r="B35" s="63" t="str">
        <f>Uebersetzungen!D36&amp;", "&amp;Uebersetzungen!D57</f>
        <v>Ombreggiamento attraverso alberature, inserimento diretto di m2</v>
      </c>
      <c r="C35" s="57" t="s">
        <v>20</v>
      </c>
      <c r="D35" s="98"/>
      <c r="E35" s="100"/>
    </row>
    <row r="36" spans="2:7" ht="15.5" customHeight="1" x14ac:dyDescent="0.3">
      <c r="B36" s="63" t="str">
        <f>Uebersetzungen!D37&amp;", "&amp;Uebersetzungen!D41</f>
        <v xml:space="preserve">Quota parte di ombreggiamento, Valore di progetto </v>
      </c>
      <c r="C36" s="59"/>
      <c r="D36" s="79" t="str">
        <f>IF(ISBLANK(D35),IFERROR(D34/$D$11,"-"),IFERROR(D35/$D$11,"-"))</f>
        <v>-</v>
      </c>
      <c r="E36" s="100"/>
    </row>
    <row r="37" spans="2:7" ht="15.5" customHeight="1" x14ac:dyDescent="0.3">
      <c r="B37" s="81" t="str">
        <f>Uebersetzungen!D37&amp;", "&amp;Uebersetzungen!D42</f>
        <v>Quota parte di ombreggiamento, Requisito</v>
      </c>
      <c r="C37" s="104"/>
      <c r="D37" s="105" t="str">
        <f>IFERROR(SUMPRODUCT(F26:F28,E26:E28),"-")</f>
        <v>-</v>
      </c>
      <c r="E37" s="100"/>
    </row>
    <row r="38" spans="2:7" ht="30" customHeight="1" x14ac:dyDescent="0.3">
      <c r="B38" s="94" t="str">
        <f>Uebersetzungen!D63</f>
        <v>Conservazione di alberi esistenti</v>
      </c>
      <c r="C38" s="95"/>
      <c r="D38" s="95"/>
      <c r="E38" s="102"/>
    </row>
    <row r="39" spans="2:7" ht="15.5" customHeight="1" x14ac:dyDescent="0.3">
      <c r="B39" s="101" t="str">
        <f>Uebersetzungen!D64</f>
        <v>Alberi sani esistenti</v>
      </c>
      <c r="C39" s="111" t="str">
        <f>Uebersetzungen!$D$67</f>
        <v>Numero</v>
      </c>
      <c r="D39" s="98"/>
      <c r="E39" s="102"/>
    </row>
    <row r="40" spans="2:7" ht="15.5" customHeight="1" x14ac:dyDescent="0.3">
      <c r="B40" s="64" t="str">
        <f>Uebersetzungen!D65</f>
        <v>di cui ne vengono abbattuti</v>
      </c>
      <c r="C40" s="111" t="str">
        <f>Uebersetzungen!$D$67</f>
        <v>Numero</v>
      </c>
      <c r="D40" s="98"/>
      <c r="E40" s="102"/>
    </row>
    <row r="41" spans="2:7" ht="15.5" customHeight="1" x14ac:dyDescent="0.3">
      <c r="B41" s="101" t="str">
        <f>Uebersetzungen!$D$66&amp;", "&amp;Uebersetzungen!D41</f>
        <v xml:space="preserve">Percentuale di alberi conservati, Valore di progetto </v>
      </c>
      <c r="C41" s="57"/>
      <c r="D41" s="103" t="str">
        <f>IF(ISBLANK($D$39),"-",IF(D39=0,100%,($D$39-$D$40)/$D$39))</f>
        <v>-</v>
      </c>
      <c r="E41" s="102"/>
    </row>
    <row r="42" spans="2:7" ht="15.5" customHeight="1" x14ac:dyDescent="0.3">
      <c r="B42" s="106" t="str">
        <f>Uebersetzungen!$D$66&amp;", "&amp;Uebersetzungen!D42</f>
        <v>Percentuale di alberi conservati, Requisito</v>
      </c>
      <c r="C42" s="107"/>
      <c r="D42" s="108">
        <v>0.33</v>
      </c>
      <c r="E42" s="109"/>
    </row>
    <row r="43" spans="2:7" ht="15.5" customHeight="1" x14ac:dyDescent="0.3"/>
    <row r="44" spans="2:7" ht="22.5" customHeight="1" x14ac:dyDescent="0.3">
      <c r="B44" s="115" t="str">
        <f>Uebersetzungen!D11</f>
        <v>D1.3 Evaporazione, infiltrazione e ritenzione</v>
      </c>
      <c r="C44" s="116"/>
      <c r="D44" s="116"/>
      <c r="E44" s="116"/>
    </row>
    <row r="45" spans="2:7" ht="14.4" customHeight="1" x14ac:dyDescent="0.3">
      <c r="B45" s="136" t="str">
        <f>Uebersetzungen!D50</f>
        <v>Spiazzi e superfici di circolazione con un basso carico di deflusso delle acque meteoriche</v>
      </c>
      <c r="C45" s="137"/>
      <c r="D45" s="137"/>
      <c r="E45" s="138"/>
    </row>
    <row r="46" spans="2:7" s="51" customFormat="1" ht="30" customHeight="1" x14ac:dyDescent="0.3">
      <c r="B46" s="189" t="str">
        <f>Uebersetzungen!D31</f>
        <v>Le seguenti superfici saranno dotate di rivestimenti in grado di favorire l'infiltrazione?</v>
      </c>
      <c r="C46" s="190"/>
      <c r="D46" s="191" t="str">
        <f>Uebersetzungen!D73</f>
        <v>In caso di risposta negativa: indicare la superficie impermeabilizzata e motivare l'eccezione nel campo dei commenti.</v>
      </c>
      <c r="E46" s="192"/>
      <c r="F46" s="50" t="str">
        <f>Uebersetzungen!D81</f>
        <v>Eccezioni</v>
      </c>
      <c r="G46" s="50" t="str">
        <f>Uebersetzungen!D83</f>
        <v>Compilato?</v>
      </c>
    </row>
    <row r="47" spans="2:7" s="51" customFormat="1" ht="30" customHeight="1" x14ac:dyDescent="0.35">
      <c r="B47" s="121" t="str">
        <f>Uebersetzungen!D68</f>
        <v>Passi carrabili</v>
      </c>
      <c r="C47" s="120"/>
      <c r="D47" s="123"/>
      <c r="E47" s="146" t="s">
        <v>187</v>
      </c>
      <c r="F47" s="139">
        <f>IF(C47=Uebersetzungen!$D$14,1,0)</f>
        <v>0</v>
      </c>
      <c r="G47" s="141">
        <f>IF(ISBLANK(C47),0,1)</f>
        <v>0</v>
      </c>
    </row>
    <row r="48" spans="2:7" s="51" customFormat="1" ht="30" customHeight="1" x14ac:dyDescent="0.35">
      <c r="B48" s="121" t="str">
        <f>Uebersetzungen!D69</f>
        <v>Spiazzi</v>
      </c>
      <c r="C48" s="120"/>
      <c r="D48" s="123"/>
      <c r="E48" s="146" t="s">
        <v>187</v>
      </c>
      <c r="F48" s="139">
        <f>IF(C48=Uebersetzungen!$D$14,1,0)</f>
        <v>0</v>
      </c>
      <c r="G48" s="141">
        <f t="shared" ref="G48:G51" si="0">IF(ISBLANK(C48),0,1)</f>
        <v>0</v>
      </c>
    </row>
    <row r="49" spans="2:7" s="51" customFormat="1" ht="30" customHeight="1" x14ac:dyDescent="0.35">
      <c r="B49" s="121" t="str">
        <f>Uebersetzungen!D70</f>
        <v>Parcheggi a bassa rotazione di veicoli incl. relative superfici di manovra e circolazione</v>
      </c>
      <c r="C49" s="120"/>
      <c r="D49" s="123"/>
      <c r="E49" s="146" t="s">
        <v>187</v>
      </c>
      <c r="F49" s="139">
        <f>IF(C49=Uebersetzungen!$D$14,1,0)</f>
        <v>0</v>
      </c>
      <c r="G49" s="141">
        <f t="shared" si="0"/>
        <v>0</v>
      </c>
    </row>
    <row r="50" spans="2:7" s="51" customFormat="1" ht="30" customHeight="1" x14ac:dyDescent="0.35">
      <c r="B50" s="121" t="str">
        <f>Uebersetzungen!D71</f>
        <v>Sentieri, piste ciclabili, strade di campagna, strade forestali e strade agricole, marciapiedi</v>
      </c>
      <c r="C50" s="120"/>
      <c r="D50" s="123"/>
      <c r="E50" s="146" t="s">
        <v>187</v>
      </c>
      <c r="F50" s="139">
        <f>IF(C50=Uebersetzungen!$D$14,1,0)</f>
        <v>0</v>
      </c>
      <c r="G50" s="141">
        <f t="shared" si="0"/>
        <v>0</v>
      </c>
    </row>
    <row r="51" spans="2:7" s="51" customFormat="1" ht="30" customHeight="1" x14ac:dyDescent="0.35">
      <c r="B51" s="121" t="str">
        <f>Uebersetzungen!D72</f>
        <v>Strade a basso carico</v>
      </c>
      <c r="C51" s="120"/>
      <c r="D51" s="123"/>
      <c r="E51" s="146" t="s">
        <v>187</v>
      </c>
      <c r="F51" s="139">
        <f>IF(C51=Uebersetzungen!$D$14,1,0)</f>
        <v>0</v>
      </c>
      <c r="G51" s="141">
        <f t="shared" si="0"/>
        <v>0</v>
      </c>
    </row>
    <row r="52" spans="2:7" s="51" customFormat="1" ht="23.15" customHeight="1" x14ac:dyDescent="0.3">
      <c r="B52" s="122" t="str">
        <f>Uebersetzungen!D56</f>
        <v>Commenti</v>
      </c>
      <c r="C52" s="91"/>
      <c r="D52" s="91"/>
      <c r="E52" s="92"/>
      <c r="F52" s="140">
        <f>SUM(F47:F51)</f>
        <v>0</v>
      </c>
      <c r="G52" s="142">
        <f>SUM(G47:G51)</f>
        <v>0</v>
      </c>
    </row>
    <row r="53" spans="2:7" s="51" customFormat="1" ht="75" customHeight="1" x14ac:dyDescent="0.35">
      <c r="B53" s="184"/>
      <c r="C53" s="185"/>
      <c r="D53" s="185"/>
      <c r="E53" s="186"/>
    </row>
    <row r="54" spans="2:7" s="51" customFormat="1" x14ac:dyDescent="0.35">
      <c r="B54" s="147"/>
      <c r="C54" s="148"/>
      <c r="D54" s="148"/>
      <c r="E54" s="149"/>
    </row>
    <row r="55" spans="2:7" s="51" customFormat="1" ht="14.4" customHeight="1" x14ac:dyDescent="0.3">
      <c r="B55" s="150" t="str">
        <f>Uebersetzungen!D51</f>
        <v>Superfici impermeabilizzate/costruite a diretto contatto con la pioggia con un basso carico di deflusso delle acque meteoriche</v>
      </c>
      <c r="C55" s="151"/>
      <c r="D55" s="151"/>
      <c r="E55" s="152"/>
    </row>
    <row r="56" spans="2:7" s="51" customFormat="1" ht="27.9" customHeight="1" x14ac:dyDescent="0.35">
      <c r="B56" s="88" t="str">
        <f>Uebersetzungen!D77</f>
        <v>Totale delle superfici del tetto</v>
      </c>
      <c r="C56" s="57" t="s">
        <v>20</v>
      </c>
      <c r="D56" s="98"/>
      <c r="E56" s="89"/>
    </row>
    <row r="57" spans="2:7" s="51" customFormat="1" ht="27.9" customHeight="1" x14ac:dyDescent="0.35">
      <c r="B57" s="117" t="str">
        <f>Uebersetzungen!D52</f>
        <v>di cui superfici del tetto costituite in prevalenza di materiali inerti oppure tetti verdi/ghiaia</v>
      </c>
      <c r="C57" s="57" t="s">
        <v>20</v>
      </c>
      <c r="D57" s="98"/>
      <c r="E57" s="89"/>
    </row>
    <row r="58" spans="2:7" s="51" customFormat="1" ht="27.9" customHeight="1" x14ac:dyDescent="0.35">
      <c r="B58" s="117" t="str">
        <f>Uebersetzungen!D78&amp;" "&amp;Uebersetzungen!D50</f>
        <v>impermeabilizzato Spiazzi e superfici di circolazione con un basso carico di deflusso delle acque meteoriche</v>
      </c>
      <c r="C58" s="57" t="s">
        <v>20</v>
      </c>
      <c r="D58" s="53">
        <f>SUM(D47:D51)</f>
        <v>0</v>
      </c>
      <c r="E58" s="89"/>
    </row>
    <row r="59" spans="2:7" s="51" customFormat="1" ht="27.9" customHeight="1" x14ac:dyDescent="0.35">
      <c r="B59" s="124" t="str">
        <f>Uebersetzungen!D51</f>
        <v>Superfici impermeabilizzate/costruite a diretto contatto con la pioggia con un basso carico di deflusso delle acque meteoriche</v>
      </c>
      <c r="C59" s="125" t="s">
        <v>190</v>
      </c>
      <c r="D59" s="126">
        <f>SUM(D57:D58)</f>
        <v>0</v>
      </c>
      <c r="E59" s="89"/>
    </row>
    <row r="60" spans="2:7" s="51" customFormat="1" ht="24.65" customHeight="1" x14ac:dyDescent="0.3">
      <c r="B60" s="81" t="str">
        <f>Uebersetzungen!D55</f>
        <v>Quali misure sono state implementate per gestire il deflusso delle acque meteoriche dalle superfici (cella D56)?</v>
      </c>
      <c r="C60" s="154"/>
      <c r="D60" s="154"/>
      <c r="E60" s="102"/>
    </row>
    <row r="61" spans="2:7" s="51" customFormat="1" ht="15" customHeight="1" x14ac:dyDescent="0.3">
      <c r="B61" s="131" t="str">
        <f>Uebersetzungen!D48</f>
        <v>Misura superficiale</v>
      </c>
      <c r="C61" s="29"/>
      <c r="D61" s="29"/>
      <c r="E61" s="102"/>
    </row>
    <row r="62" spans="2:7" s="51" customFormat="1" ht="27.65" customHeight="1" x14ac:dyDescent="0.35">
      <c r="B62" s="183" t="str">
        <f>Uebersetzungen!D43</f>
        <v>Drenaggio superficiale a margine</v>
      </c>
      <c r="C62" s="127" t="s">
        <v>20</v>
      </c>
      <c r="D62" s="98"/>
      <c r="E62" s="193" t="str">
        <f>IF(D69&lt;0,Uebersetzungen!D86,"")</f>
        <v/>
      </c>
    </row>
    <row r="63" spans="2:7" s="51" customFormat="1" ht="27.65" customHeight="1" x14ac:dyDescent="0.35">
      <c r="B63" s="183" t="str">
        <f>Uebersetzungen!D44</f>
        <v>Ritenzione superficiale (ritenzione idrica, evaporazione, irrigazione diretta)</v>
      </c>
      <c r="C63" s="127" t="s">
        <v>20</v>
      </c>
      <c r="D63" s="98"/>
      <c r="E63" s="193"/>
    </row>
    <row r="64" spans="2:7" s="51" customFormat="1" ht="27.65" customHeight="1" x14ac:dyDescent="0.35">
      <c r="B64" s="183" t="str">
        <f>Uebersetzungen!D45</f>
        <v>Sistema di drenaggio superficiale</v>
      </c>
      <c r="C64" s="127" t="s">
        <v>20</v>
      </c>
      <c r="D64" s="98"/>
      <c r="E64" s="193"/>
    </row>
    <row r="65" spans="2:5" s="93" customFormat="1" ht="27.65" customHeight="1" x14ac:dyDescent="0.35">
      <c r="B65" s="183" t="str">
        <f>Uebersetzungen!D74</f>
        <v>Utilizzo dell'acqua piovana (requisito facoltativo D1.5)</v>
      </c>
      <c r="C65" s="127" t="s">
        <v>20</v>
      </c>
      <c r="D65" s="98"/>
      <c r="E65" s="193"/>
    </row>
    <row r="66" spans="2:5" s="93" customFormat="1" ht="15" customHeight="1" x14ac:dyDescent="0.3">
      <c r="B66" s="132" t="str">
        <f>Uebersetzungen!D49</f>
        <v>Misura sotterranea</v>
      </c>
      <c r="C66" s="129"/>
      <c r="D66" s="128"/>
      <c r="E66" s="193"/>
    </row>
    <row r="67" spans="2:5" s="93" customFormat="1" ht="27.65" customHeight="1" x14ac:dyDescent="0.35">
      <c r="B67" s="183" t="str">
        <f>Uebersetzungen!D46</f>
        <v>Ritenzione sotterranea (per es. cisterne, cunette filtranti, bacini di ritenzione dell'acqua piovana)</v>
      </c>
      <c r="C67" s="127" t="s">
        <v>20</v>
      </c>
      <c r="D67" s="98"/>
      <c r="E67" s="193"/>
    </row>
    <row r="68" spans="2:5" s="93" customFormat="1" ht="27.65" customHeight="1" x14ac:dyDescent="0.35">
      <c r="B68" s="183" t="str">
        <f>Uebersetzungen!D47</f>
        <v>Sistema di drenaggio sotterraneo (senza passaggio dallo strato di terreno superficiale)</v>
      </c>
      <c r="C68" s="127" t="s">
        <v>20</v>
      </c>
      <c r="D68" s="98"/>
      <c r="E68" s="193"/>
    </row>
    <row r="69" spans="2:5" s="93" customFormat="1" ht="27.65" customHeight="1" x14ac:dyDescent="0.35">
      <c r="B69" s="134" t="s">
        <v>197</v>
      </c>
      <c r="C69" s="127" t="s">
        <v>20</v>
      </c>
      <c r="D69" s="130">
        <f>D59-SUM(D62:D68)</f>
        <v>0</v>
      </c>
      <c r="E69" s="133"/>
    </row>
    <row r="70" spans="2:5" s="93" customFormat="1" ht="27.65" customHeight="1" x14ac:dyDescent="0.35">
      <c r="B70" s="85" t="str">
        <f>Uebersetzungen!D54&amp;", "&amp;Uebersetzungen!D41</f>
        <v xml:space="preserve">Quota parte con gestione locale, Valore di progetto </v>
      </c>
      <c r="C70" s="141"/>
      <c r="D70" s="90" t="str">
        <f>IFERROR(ROUND(SUM(D62:D68)/D59,3),"-")</f>
        <v>-</v>
      </c>
      <c r="E70" s="135"/>
    </row>
    <row r="71" spans="2:5" s="93" customFormat="1" ht="27.65" customHeight="1" x14ac:dyDescent="0.35">
      <c r="B71" s="85" t="str">
        <f>Uebersetzungen!D54&amp;", "&amp;Uebersetzungen!D42</f>
        <v>Quota parte con gestione locale, Requisito</v>
      </c>
      <c r="C71" s="141"/>
      <c r="D71" s="90">
        <f>ROUND(2/3,3)</f>
        <v>0.66700000000000004</v>
      </c>
      <c r="E71" s="135"/>
    </row>
    <row r="72" spans="2:5" ht="22.5" customHeight="1" x14ac:dyDescent="0.3">
      <c r="B72" s="122" t="str">
        <f>Uebersetzungen!D56</f>
        <v>Commenti</v>
      </c>
      <c r="C72" s="91"/>
      <c r="D72" s="91"/>
      <c r="E72" s="92"/>
    </row>
    <row r="73" spans="2:5" ht="75.75" customHeight="1" x14ac:dyDescent="0.3">
      <c r="B73" s="184"/>
      <c r="C73" s="185"/>
      <c r="D73" s="185"/>
      <c r="E73" s="186"/>
    </row>
  </sheetData>
  <sheetProtection algorithmName="SHA-512" hashValue="yIXJotss8Rr44d18NWo9nQ4CqorTUqqc9uFoldDJsPrz2I/k6g9iArOqkZhsKGuqj/HQ8cOVDcMX+YUqZ3vd4Q==" saltValue="eH9kmftvuQuXa0M6kd45KA==" spinCount="100000" sheet="1" formatColumns="0" selectLockedCells="1"/>
  <mergeCells count="7">
    <mergeCell ref="B73:E73"/>
    <mergeCell ref="D1:E1"/>
    <mergeCell ref="B46:C46"/>
    <mergeCell ref="D46:E46"/>
    <mergeCell ref="B53:E53"/>
    <mergeCell ref="E62:E68"/>
    <mergeCell ref="B23:E23"/>
  </mergeCells>
  <conditionalFormatting sqref="B18:E23">
    <cfRule type="expression" dxfId="5" priority="1">
      <formula>IF($D$18="",1,0)</formula>
    </cfRule>
  </conditionalFormatting>
  <dataValidations count="1">
    <dataValidation type="list" allowBlank="1" showInputMessage="1" showErrorMessage="1" sqref="C47:C51" xr:uid="{0105923D-E7DC-4FF5-96E0-8A281156365E}">
      <formula1>LST_Flächen</formula1>
    </dataValidation>
  </dataValidations>
  <pageMargins left="0.70866141732283472" right="0.70866141732283472" top="0.78740157480314965" bottom="0.78740157480314965" header="0.31496062992125984" footer="0.31496062992125984"/>
  <pageSetup scale="62" fitToHeight="0" orientation="portrait" r:id="rId1"/>
  <rowBreaks count="1" manualBreakCount="1">
    <brk id="42" min="1" max="4" man="1"/>
  </rowBreaks>
  <colBreaks count="1" manualBreakCount="1">
    <brk id="6"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 id="{5C6AAC76-3652-4E05-A192-F6F4DB690230}">
            <xm:f>IF(C47=Listen!$B$11,1,0)</xm:f>
            <x14:dxf>
              <fill>
                <patternFill>
                  <bgColor rgb="FFFFFF00"/>
                </patternFill>
              </fill>
            </x14:dxf>
          </x14:cfRule>
          <xm:sqref>D47:D51</xm:sqref>
        </x14:conditionalFormatting>
        <x14:conditionalFormatting xmlns:xm="http://schemas.microsoft.com/office/excel/2006/main">
          <x14:cfRule type="expression" priority="3" id="{DCEA4241-B9AA-4C0F-B558-477AFF781E0C}">
            <xm:f>IF(C47=Listen!$B$11,1,0)</xm:f>
            <x14:dxf>
              <font>
                <color theme="1"/>
              </font>
            </x14:dxf>
          </x14:cfRule>
          <xm:sqref>E47:E51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E446B-8D4D-4FB6-B1A8-F7EC8949B777}">
  <sheetPr codeName="Tabelle2">
    <pageSetUpPr fitToPage="1"/>
  </sheetPr>
  <dimension ref="B1:Q13"/>
  <sheetViews>
    <sheetView showGridLines="0" zoomScale="115" zoomScaleNormal="115" zoomScalePageLayoutView="55" workbookViewId="0">
      <selection activeCell="B19" sqref="B19"/>
    </sheetView>
  </sheetViews>
  <sheetFormatPr baseColWidth="10" defaultColWidth="10.90625" defaultRowHeight="11.5" x14ac:dyDescent="0.25"/>
  <cols>
    <col min="1" max="1" width="4.08984375" style="9" customWidth="1"/>
    <col min="2" max="2" width="57.6328125" style="9" customWidth="1"/>
    <col min="3" max="3" width="16.08984375" style="20" customWidth="1"/>
    <col min="4" max="4" width="2" style="20" customWidth="1"/>
    <col min="5" max="5" width="10.08984375" style="9" customWidth="1"/>
    <col min="6" max="6" width="12.08984375" style="9" customWidth="1"/>
    <col min="7" max="7" width="11.54296875" style="9" customWidth="1"/>
    <col min="8" max="16384" width="10.90625" style="9"/>
  </cols>
  <sheetData>
    <row r="1" spans="2:17" x14ac:dyDescent="0.25">
      <c r="C1" s="9"/>
      <c r="D1" s="9"/>
      <c r="E1" s="20"/>
      <c r="F1" s="20"/>
      <c r="G1" s="20"/>
      <c r="H1" s="20"/>
      <c r="I1" s="20"/>
      <c r="J1" s="20"/>
      <c r="K1" s="20"/>
      <c r="L1" s="20"/>
      <c r="M1" s="20"/>
      <c r="N1" s="20"/>
      <c r="O1" s="20"/>
      <c r="P1" s="24"/>
      <c r="Q1" s="25"/>
    </row>
    <row r="2" spans="2:17" ht="54" customHeight="1" x14ac:dyDescent="0.25">
      <c r="B2" s="23"/>
      <c r="C2" s="118" t="str">
        <f>Uebersetzungen!D60</f>
        <v>Panoramica</v>
      </c>
      <c r="D2" s="118"/>
      <c r="E2" s="187" t="str">
        <f>Uebersetzungen!$D$4&amp;" "&amp;Uebersetzungen!$D$5&amp;" "&amp;Uebersetzungen!$C$2&amp;"."&amp;Uebersetzungen!$A$2</f>
        <v>Strumento di verifica degli spazi esterni Versione 2023.2</v>
      </c>
      <c r="F2" s="187"/>
      <c r="G2" s="188"/>
      <c r="I2" s="20"/>
      <c r="J2" s="20"/>
      <c r="K2" s="20"/>
      <c r="L2" s="20"/>
      <c r="M2" s="20"/>
      <c r="N2" s="20"/>
      <c r="O2" s="20"/>
      <c r="P2" s="24"/>
      <c r="Q2" s="25"/>
    </row>
    <row r="3" spans="2:17" ht="16.5" customHeight="1" x14ac:dyDescent="0.25">
      <c r="C3" s="27"/>
      <c r="D3" s="27"/>
      <c r="E3" s="28"/>
      <c r="F3" s="28"/>
      <c r="G3" s="20"/>
      <c r="H3" s="48"/>
      <c r="I3" s="20"/>
      <c r="J3" s="20"/>
      <c r="K3" s="20"/>
      <c r="L3" s="20"/>
      <c r="M3" s="20"/>
      <c r="N3" s="20"/>
      <c r="O3" s="20"/>
      <c r="P3" s="24"/>
      <c r="Q3" s="25"/>
    </row>
    <row r="4" spans="2:17" ht="26.25" customHeight="1" x14ac:dyDescent="0.25">
      <c r="B4" s="65" t="str">
        <f>Uebersetzungen!D59</f>
        <v>Soddisfazione dei requisiti per gli spazi esterni</v>
      </c>
      <c r="C4" s="66"/>
      <c r="D4" s="199" t="str">
        <f>Uebersetzungen!D42</f>
        <v>Requisito</v>
      </c>
      <c r="E4" s="200"/>
      <c r="F4" s="119" t="str">
        <f>Uebersetzungen!D41</f>
        <v xml:space="preserve">Valore di progetto </v>
      </c>
      <c r="G4" s="67" t="str">
        <f>Uebersetzungen!D62</f>
        <v>Soddisfatto?</v>
      </c>
    </row>
    <row r="5" spans="2:17" ht="26.25" customHeight="1" x14ac:dyDescent="0.25">
      <c r="B5" s="161" t="str">
        <f>Uebersetzungen!D9</f>
        <v>D1.1 Spazi verdi</v>
      </c>
      <c r="C5" s="162"/>
      <c r="D5" s="174"/>
      <c r="E5" s="175"/>
      <c r="F5" s="175"/>
      <c r="G5" s="176"/>
    </row>
    <row r="6" spans="2:17" ht="26.15" customHeight="1" x14ac:dyDescent="0.25">
      <c r="B6" s="201" t="str">
        <f>Uebersetzungen!D25</f>
        <v>Percentuale di spazi verdi</v>
      </c>
      <c r="C6" s="202"/>
      <c r="D6" s="170" t="s">
        <v>34</v>
      </c>
      <c r="E6" s="171">
        <f>Eingabe!D16</f>
        <v>0.4</v>
      </c>
      <c r="F6" s="172" t="str">
        <f>Eingabe!$D$15</f>
        <v>-</v>
      </c>
      <c r="G6" s="173" t="str">
        <f>IF(F6="-",Uebersetzungen!$D$82,IF(F6&gt;=E6,Uebersetzungen!$D$13,Uebersetzungen!$D$14))</f>
        <v>Input mancante</v>
      </c>
    </row>
    <row r="7" spans="2:17" ht="26.15" customHeight="1" x14ac:dyDescent="0.25">
      <c r="B7" s="177" t="str">
        <f>Uebersetzungen!D87</f>
        <v>La superficie di compensazione su tetti/facciate è stata rispettata?</v>
      </c>
      <c r="C7" s="167"/>
      <c r="D7" s="168"/>
      <c r="E7" s="169"/>
      <c r="F7" s="169"/>
      <c r="G7" s="181" t="str">
        <f>Eingabe!D21</f>
        <v/>
      </c>
    </row>
    <row r="8" spans="2:17" ht="26.15" customHeight="1" x14ac:dyDescent="0.25">
      <c r="B8" s="156" t="str">
        <f>Uebersetzungen!D10</f>
        <v>D1.2 Ombreggiamento attraverso alberature</v>
      </c>
      <c r="C8" s="157"/>
      <c r="D8" s="158"/>
      <c r="E8" s="159"/>
      <c r="F8" s="159"/>
      <c r="G8" s="160"/>
    </row>
    <row r="9" spans="2:17" ht="26.25" customHeight="1" x14ac:dyDescent="0.25">
      <c r="B9" s="155" t="str">
        <f>Uebersetzungen!D37</f>
        <v>Quota parte di ombreggiamento</v>
      </c>
      <c r="C9" s="71"/>
      <c r="D9" s="72" t="s">
        <v>34</v>
      </c>
      <c r="E9" s="87" t="str">
        <f>Eingabe!D37</f>
        <v>-</v>
      </c>
      <c r="F9" s="86" t="str">
        <f>Eingabe!D36</f>
        <v>-</v>
      </c>
      <c r="G9" s="145" t="str">
        <f>IF(E9="-",Uebersetzungen!$D$82,IF(F9&gt;=E9,Uebersetzungen!$D$13,Uebersetzungen!$D$14))</f>
        <v>Input mancante</v>
      </c>
    </row>
    <row r="10" spans="2:17" ht="26.25" customHeight="1" x14ac:dyDescent="0.25">
      <c r="B10" s="155" t="str">
        <f>Uebersetzungen!D63</f>
        <v>Conservazione di alberi esistenti</v>
      </c>
      <c r="C10" s="71"/>
      <c r="D10" s="72" t="s">
        <v>34</v>
      </c>
      <c r="E10" s="87">
        <f>Eingabe!D42</f>
        <v>0.33</v>
      </c>
      <c r="F10" s="86" t="str">
        <f>Eingabe!D41</f>
        <v>-</v>
      </c>
      <c r="G10" s="145" t="str">
        <f>IF(F10="-",Uebersetzungen!$D$82,IF(F10&gt;=E10,Uebersetzungen!$D$13,Uebersetzungen!$D$14))</f>
        <v>Input mancante</v>
      </c>
    </row>
    <row r="11" spans="2:17" s="70" customFormat="1" ht="24" customHeight="1" x14ac:dyDescent="0.35">
      <c r="B11" s="178" t="str">
        <f>Uebersetzungen!D11</f>
        <v>D1.3 Evaporazione, infiltrazione e ritenzione</v>
      </c>
      <c r="C11" s="71"/>
      <c r="D11" s="71"/>
      <c r="E11" s="179"/>
      <c r="F11" s="179"/>
      <c r="G11" s="180"/>
    </row>
    <row r="12" spans="2:17" ht="24.65" customHeight="1" x14ac:dyDescent="0.25">
      <c r="B12" s="203" t="str">
        <f>Uebersetzungen!D84</f>
        <v>Tutti gli spiazzi e le superfici di circolazione con un basso carico di deflusso delle acque meteoriche sono dotati di superfici che favoriscono l'infiltrazione?</v>
      </c>
      <c r="C12" s="204"/>
      <c r="D12" s="72"/>
      <c r="E12" s="87" t="str">
        <f>Uebersetzungen!D13</f>
        <v>sì</v>
      </c>
      <c r="F12" s="86" t="str">
        <f>IF(Eingabe!G52&lt;5,"-",IF(Eingabe!F52&gt;=1,Uebersetzungen!D14,Uebersetzungen!D13))</f>
        <v>-</v>
      </c>
      <c r="G12" s="145" t="str">
        <f>IF(F12=E12,Uebersetzungen!$D$13,IF(F12="-",Uebersetzungen!$D$82,Uebersetzungen!D85))</f>
        <v>Input mancante</v>
      </c>
    </row>
    <row r="13" spans="2:17" s="70" customFormat="1" ht="26.15" customHeight="1" x14ac:dyDescent="0.35">
      <c r="B13" s="197" t="str">
        <f>Uebersetzungen!D51&amp;": "&amp;Uebersetzungen!D54</f>
        <v>Superfici impermeabilizzate/costruite a diretto contatto con la pioggia con un basso carico di deflusso delle acque meteoriche: Quota parte con gestione locale</v>
      </c>
      <c r="C13" s="198"/>
      <c r="D13" s="68" t="s">
        <v>34</v>
      </c>
      <c r="E13" s="143">
        <f>Eingabe!D71</f>
        <v>0.66700000000000004</v>
      </c>
      <c r="F13" s="144" t="str">
        <f>Eingabe!D70</f>
        <v>-</v>
      </c>
      <c r="G13" s="153" t="str">
        <f>IF(F13="-",Uebersetzungen!$D$82,IF(F13&gt;=E13,Uebersetzungen!$D$13,Uebersetzungen!$D$14))</f>
        <v>Input mancante</v>
      </c>
      <c r="H13" s="69"/>
    </row>
  </sheetData>
  <sheetProtection algorithmName="SHA-512" hashValue="hYUjI2OTecCiJlfvXyWUMBuLJVDFynqm6Qhg0eRStW7neDr4vt67PK66SR+uME0iCexlCV/kd9OBSdyyg/prxg==" saltValue="dzkHXT0gMtgcW6I5CL2YoQ==" spinCount="100000" sheet="1" formatColumns="0"/>
  <mergeCells count="5">
    <mergeCell ref="B13:C13"/>
    <mergeCell ref="D4:E4"/>
    <mergeCell ref="B6:C6"/>
    <mergeCell ref="E2:G2"/>
    <mergeCell ref="B12:C12"/>
  </mergeCells>
  <conditionalFormatting sqref="B7">
    <cfRule type="expression" dxfId="2" priority="1">
      <formula>IF($G$7="",1,0)</formula>
    </cfRule>
  </conditionalFormatting>
  <pageMargins left="0.70866141732283472" right="0.70866141732283472" top="0.78740157480314965" bottom="0.78740157480314965" header="0.31496062992125984" footer="0.31496062992125984"/>
  <pageSetup paperSize="9" scale="91"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AFDD77B9-0A03-43A5-906B-500CEA0E4035}">
            <xm:f>Uebersetzungen!$D$13</xm:f>
            <x14:dxf>
              <font>
                <color rgb="FF00B050"/>
              </font>
              <fill>
                <patternFill>
                  <bgColor rgb="FF8CF866"/>
                </patternFill>
              </fill>
            </x14:dxf>
          </x14:cfRule>
          <xm:sqref>G5:G13</xm:sqref>
        </x14:conditionalFormatting>
        <x14:conditionalFormatting xmlns:xm="http://schemas.microsoft.com/office/excel/2006/main">
          <x14:cfRule type="cellIs" priority="2" operator="equal" id="{2D705BE5-6B24-4B1F-B767-ED8B3618668B}">
            <xm:f>Uebersetzungen!$D$14</xm:f>
            <x14:dxf>
              <font>
                <color rgb="FFFF0000"/>
              </font>
              <fill>
                <patternFill>
                  <bgColor rgb="FFFFB7B7"/>
                </patternFill>
              </fill>
            </x14:dxf>
          </x14:cfRule>
          <xm:sqref>G7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09947-42D8-4086-B8C8-2DD49AF02310}">
  <sheetPr codeName="Tabelle3"/>
  <dimension ref="A1:B12"/>
  <sheetViews>
    <sheetView workbookViewId="0">
      <selection activeCell="B40" sqref="B40"/>
    </sheetView>
  </sheetViews>
  <sheetFormatPr baseColWidth="10" defaultColWidth="10.54296875" defaultRowHeight="14" x14ac:dyDescent="0.3"/>
  <cols>
    <col min="1" max="1" width="33" style="29" customWidth="1"/>
    <col min="2" max="2" width="68.54296875" style="29" bestFit="1" customWidth="1"/>
    <col min="3" max="3" width="23.54296875" style="29" bestFit="1" customWidth="1"/>
    <col min="4" max="16384" width="10.54296875" style="29"/>
  </cols>
  <sheetData>
    <row r="1" spans="1:2" ht="18" x14ac:dyDescent="0.4">
      <c r="A1" s="84" t="str">
        <f>Uebersetzungen!D6</f>
        <v>Liste</v>
      </c>
    </row>
    <row r="3" spans="1:2" ht="28" x14ac:dyDescent="0.3">
      <c r="A3" s="83" t="str">
        <f>Uebersetzungen!D11</f>
        <v>D1.3 Evaporazione, infiltrazione e ritenzione</v>
      </c>
    </row>
    <row r="4" spans="1:2" x14ac:dyDescent="0.3">
      <c r="A4" s="29" t="str">
        <f>Uebersetzungen!D48</f>
        <v>Misura superficiale</v>
      </c>
      <c r="B4" s="29" t="str">
        <f>Uebersetzungen!D43</f>
        <v>Drenaggio superficiale a margine</v>
      </c>
    </row>
    <row r="5" spans="1:2" x14ac:dyDescent="0.3">
      <c r="B5" s="29" t="str">
        <f>Uebersetzungen!D44</f>
        <v>Ritenzione superficiale (ritenzione idrica, evaporazione, irrigazione diretta)</v>
      </c>
    </row>
    <row r="6" spans="1:2" x14ac:dyDescent="0.3">
      <c r="B6" s="29" t="str">
        <f>Uebersetzungen!D45</f>
        <v>Sistema di drenaggio superficiale</v>
      </c>
    </row>
    <row r="7" spans="1:2" x14ac:dyDescent="0.3">
      <c r="B7" s="29" t="str">
        <f>Uebersetzungen!D74</f>
        <v>Utilizzo dell'acqua piovana (requisito facoltativo D1.5)</v>
      </c>
    </row>
    <row r="8" spans="1:2" x14ac:dyDescent="0.3">
      <c r="A8" s="29" t="str">
        <f>Uebersetzungen!D49</f>
        <v>Misura sotterranea</v>
      </c>
      <c r="B8" s="29" t="str">
        <f>Uebersetzungen!D46</f>
        <v>Ritenzione sotterranea (per es. cisterne, cunette filtranti, bacini di ritenzione dell'acqua piovana)</v>
      </c>
    </row>
    <row r="9" spans="1:2" x14ac:dyDescent="0.3">
      <c r="B9" s="29" t="str">
        <f>Uebersetzungen!D47</f>
        <v>Sistema di drenaggio sotterraneo (senza passaggio dallo strato di terreno superficiale)</v>
      </c>
    </row>
    <row r="10" spans="1:2" x14ac:dyDescent="0.3">
      <c r="A10" s="29" t="str">
        <f>Uebersetzungen!D50</f>
        <v>Spiazzi e superfici di circolazione con un basso carico di deflusso delle acque meteoriche</v>
      </c>
      <c r="B10" s="29" t="str">
        <f>Uebersetzungen!D13</f>
        <v>sì</v>
      </c>
    </row>
    <row r="11" spans="1:2" x14ac:dyDescent="0.3">
      <c r="B11" s="29" t="str">
        <f>Uebersetzungen!D14</f>
        <v>no</v>
      </c>
    </row>
    <row r="12" spans="1:2" x14ac:dyDescent="0.3">
      <c r="B12" s="29" t="str">
        <f>Uebersetzungen!D76</f>
        <v>non disponibile</v>
      </c>
    </row>
  </sheetData>
  <pageMargins left="0.7" right="0.7" top="0.78740157499999996" bottom="0.78740157499999996"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D9CA2-27AE-437F-8DAB-69BE66777744}">
  <sheetPr codeName="Tabelle4"/>
  <dimension ref="A1:I178"/>
  <sheetViews>
    <sheetView zoomScale="98" zoomScaleNormal="98" workbookViewId="0">
      <selection activeCell="C1" sqref="C1"/>
    </sheetView>
  </sheetViews>
  <sheetFormatPr baseColWidth="10" defaultColWidth="11.453125" defaultRowHeight="11.5" x14ac:dyDescent="0.25"/>
  <cols>
    <col min="1" max="1" width="6.90625" style="9" customWidth="1"/>
    <col min="2" max="2" width="12.6328125" style="9" customWidth="1"/>
    <col min="3" max="3" width="12.08984375" style="20" customWidth="1"/>
    <col min="4" max="4" width="46.36328125" style="21" customWidth="1"/>
    <col min="5" max="5" width="51.36328125" style="22" customWidth="1"/>
    <col min="6" max="6" width="46.36328125" style="22" customWidth="1"/>
    <col min="7" max="7" width="46.36328125" style="9" customWidth="1"/>
    <col min="8" max="8" width="11.453125" style="9"/>
    <col min="9" max="9" width="6.08984375" style="9" customWidth="1"/>
    <col min="10" max="16384" width="11.453125" style="9"/>
  </cols>
  <sheetData>
    <row r="1" spans="1:9" ht="23.25" customHeight="1" thickBot="1" x14ac:dyDescent="0.3">
      <c r="A1" s="1">
        <f>VLOOKUP(C1,H1:I3,2)</f>
        <v>3</v>
      </c>
      <c r="B1" s="2" t="s">
        <v>0</v>
      </c>
      <c r="C1" s="3" t="s">
        <v>7</v>
      </c>
      <c r="D1" s="4"/>
      <c r="E1" s="5" t="s">
        <v>2</v>
      </c>
      <c r="F1" s="6"/>
      <c r="G1" s="6"/>
      <c r="H1" s="7" t="str">
        <f>E3</f>
        <v>deutsch</v>
      </c>
      <c r="I1" s="8">
        <v>1</v>
      </c>
    </row>
    <row r="2" spans="1:9" ht="23.25" customHeight="1" thickBot="1" x14ac:dyDescent="0.3">
      <c r="A2" s="10">
        <v>2</v>
      </c>
      <c r="B2" s="11"/>
      <c r="C2" s="12">
        <v>2023</v>
      </c>
      <c r="D2" s="13" t="s">
        <v>3</v>
      </c>
      <c r="E2" s="7"/>
      <c r="F2" s="6"/>
      <c r="G2" s="6"/>
      <c r="H2" s="7" t="str">
        <f>F3</f>
        <v>französisch</v>
      </c>
      <c r="I2" s="8">
        <v>2</v>
      </c>
    </row>
    <row r="3" spans="1:9" ht="23.25" customHeight="1" x14ac:dyDescent="0.25">
      <c r="A3" s="14"/>
      <c r="B3" s="15"/>
      <c r="C3" s="15" t="s">
        <v>4</v>
      </c>
      <c r="D3" s="16" t="s">
        <v>5</v>
      </c>
      <c r="E3" s="17" t="s">
        <v>1</v>
      </c>
      <c r="F3" s="18" t="s">
        <v>6</v>
      </c>
      <c r="G3" s="19" t="s">
        <v>7</v>
      </c>
      <c r="H3" s="7" t="str">
        <f>G3</f>
        <v>italienisch</v>
      </c>
      <c r="I3" s="8">
        <v>3</v>
      </c>
    </row>
    <row r="4" spans="1:9" ht="23.25" customHeight="1" x14ac:dyDescent="0.25">
      <c r="C4" s="20">
        <v>1</v>
      </c>
      <c r="D4" s="21" t="str">
        <f t="shared" ref="D4:D67" si="0">INDEX($E$4:$G$503,$C4,$A$1)</f>
        <v>Strumento di verifica degli spazi esterni</v>
      </c>
      <c r="E4" s="22" t="s">
        <v>10</v>
      </c>
      <c r="F4" s="22" t="s">
        <v>118</v>
      </c>
      <c r="G4" s="22" t="s">
        <v>59</v>
      </c>
    </row>
    <row r="5" spans="1:9" x14ac:dyDescent="0.25">
      <c r="C5" s="20">
        <v>2</v>
      </c>
      <c r="D5" s="21" t="str">
        <f t="shared" si="0"/>
        <v>Versione</v>
      </c>
      <c r="E5" s="22" t="s">
        <v>9</v>
      </c>
      <c r="F5" s="22" t="s">
        <v>9</v>
      </c>
      <c r="G5" s="22" t="s">
        <v>60</v>
      </c>
    </row>
    <row r="6" spans="1:9" x14ac:dyDescent="0.25">
      <c r="C6" s="20">
        <v>3</v>
      </c>
      <c r="D6" s="21" t="str">
        <f t="shared" si="0"/>
        <v>Liste</v>
      </c>
      <c r="E6" s="22" t="s">
        <v>11</v>
      </c>
      <c r="F6" s="22" t="s">
        <v>119</v>
      </c>
      <c r="G6" s="22" t="s">
        <v>61</v>
      </c>
    </row>
    <row r="7" spans="1:9" x14ac:dyDescent="0.25">
      <c r="C7" s="20">
        <v>4</v>
      </c>
      <c r="D7" s="21" t="str">
        <f t="shared" si="0"/>
        <v>Campo di imput</v>
      </c>
      <c r="E7" s="22" t="s">
        <v>12</v>
      </c>
      <c r="F7" s="22" t="s">
        <v>120</v>
      </c>
      <c r="G7" s="22" t="s">
        <v>62</v>
      </c>
    </row>
    <row r="8" spans="1:9" x14ac:dyDescent="0.25">
      <c r="C8" s="20">
        <v>5</v>
      </c>
      <c r="D8" s="21" t="str">
        <f t="shared" si="0"/>
        <v>Campo di selezione</v>
      </c>
      <c r="E8" s="22" t="s">
        <v>8</v>
      </c>
      <c r="F8" s="22" t="s">
        <v>121</v>
      </c>
      <c r="G8" s="22" t="s">
        <v>63</v>
      </c>
    </row>
    <row r="9" spans="1:9" x14ac:dyDescent="0.25">
      <c r="C9" s="20">
        <v>6</v>
      </c>
      <c r="D9" s="21" t="str">
        <f t="shared" si="0"/>
        <v>D1.1 Spazi verdi</v>
      </c>
      <c r="E9" s="22" t="s">
        <v>13</v>
      </c>
      <c r="F9" s="22" t="s">
        <v>122</v>
      </c>
      <c r="G9" s="22" t="s">
        <v>64</v>
      </c>
    </row>
    <row r="10" spans="1:9" x14ac:dyDescent="0.25">
      <c r="C10" s="20">
        <v>7</v>
      </c>
      <c r="D10" s="21" t="str">
        <f t="shared" si="0"/>
        <v>D1.2 Ombreggiamento attraverso alberature</v>
      </c>
      <c r="E10" s="22" t="s">
        <v>14</v>
      </c>
      <c r="F10" s="22" t="s">
        <v>123</v>
      </c>
      <c r="G10" s="22" t="s">
        <v>65</v>
      </c>
    </row>
    <row r="11" spans="1:9" x14ac:dyDescent="0.25">
      <c r="C11" s="20">
        <v>8</v>
      </c>
      <c r="D11" s="21" t="str">
        <f t="shared" si="0"/>
        <v>D1.3 Evaporazione, infiltrazione e ritenzione</v>
      </c>
      <c r="E11" s="22" t="s">
        <v>15</v>
      </c>
      <c r="F11" s="22" t="s">
        <v>124</v>
      </c>
      <c r="G11" s="22" t="s">
        <v>66</v>
      </c>
    </row>
    <row r="12" spans="1:9" x14ac:dyDescent="0.25">
      <c r="C12" s="20">
        <v>9</v>
      </c>
      <c r="D12" s="21" t="str">
        <f t="shared" si="0"/>
        <v>Calcolo delle superfici esterne</v>
      </c>
      <c r="E12" s="22" t="s">
        <v>42</v>
      </c>
      <c r="F12" s="22" t="s">
        <v>125</v>
      </c>
      <c r="G12" s="22" t="s">
        <v>67</v>
      </c>
    </row>
    <row r="13" spans="1:9" x14ac:dyDescent="0.25">
      <c r="C13" s="20">
        <v>10</v>
      </c>
      <c r="D13" s="21" t="str">
        <f t="shared" si="0"/>
        <v>sì</v>
      </c>
      <c r="E13" s="22" t="s">
        <v>40</v>
      </c>
      <c r="F13" s="22" t="s">
        <v>126</v>
      </c>
      <c r="G13" s="22" t="s">
        <v>68</v>
      </c>
    </row>
    <row r="14" spans="1:9" x14ac:dyDescent="0.25">
      <c r="C14" s="20">
        <v>11</v>
      </c>
      <c r="D14" s="21" t="str">
        <f>INDEX($E$4:$G$503,$C14,$A$1)</f>
        <v>no</v>
      </c>
      <c r="E14" s="22" t="s">
        <v>41</v>
      </c>
      <c r="F14" s="22" t="s">
        <v>127</v>
      </c>
      <c r="G14" s="22" t="s">
        <v>69</v>
      </c>
    </row>
    <row r="15" spans="1:9" x14ac:dyDescent="0.25">
      <c r="C15" s="20">
        <v>12</v>
      </c>
      <c r="D15" s="21" t="str">
        <f t="shared" si="0"/>
        <v>Input</v>
      </c>
      <c r="E15" s="22" t="s">
        <v>32</v>
      </c>
      <c r="F15" s="22" t="s">
        <v>128</v>
      </c>
      <c r="G15" s="22" t="s">
        <v>103</v>
      </c>
    </row>
    <row r="16" spans="1:9" x14ac:dyDescent="0.25">
      <c r="C16" s="20">
        <v>13</v>
      </c>
      <c r="D16" s="21" t="str">
        <f t="shared" si="0"/>
        <v>m2/albero</v>
      </c>
      <c r="E16" s="22" t="s">
        <v>48</v>
      </c>
      <c r="F16" s="22" t="s">
        <v>129</v>
      </c>
      <c r="G16" s="22" t="s">
        <v>70</v>
      </c>
    </row>
    <row r="17" spans="3:7" x14ac:dyDescent="0.25">
      <c r="C17" s="20">
        <v>14</v>
      </c>
      <c r="D17" s="21" t="str">
        <f t="shared" si="0"/>
        <v>Superficie totale del quartiere</v>
      </c>
      <c r="E17" s="22" t="s">
        <v>19</v>
      </c>
      <c r="F17" s="22" t="s">
        <v>130</v>
      </c>
      <c r="G17" s="22" t="s">
        <v>71</v>
      </c>
    </row>
    <row r="18" spans="3:7" x14ac:dyDescent="0.25">
      <c r="C18" s="20">
        <v>15</v>
      </c>
      <c r="D18" s="21" t="str">
        <f t="shared" si="0"/>
        <v>Superficie di pavimento dell'edificio</v>
      </c>
      <c r="E18" s="22" t="s">
        <v>113</v>
      </c>
      <c r="F18" s="22" t="s">
        <v>131</v>
      </c>
      <c r="G18" s="22" t="s">
        <v>116</v>
      </c>
    </row>
    <row r="19" spans="3:7" x14ac:dyDescent="0.25">
      <c r="C19" s="20">
        <v>16</v>
      </c>
      <c r="D19" s="21" t="str">
        <f t="shared" si="0"/>
        <v>Strade pubbliche</v>
      </c>
      <c r="E19" s="22" t="s">
        <v>17</v>
      </c>
      <c r="F19" s="22" t="s">
        <v>132</v>
      </c>
      <c r="G19" s="22" t="s">
        <v>104</v>
      </c>
    </row>
    <row r="20" spans="3:7" x14ac:dyDescent="0.25">
      <c r="C20" s="20">
        <v>17</v>
      </c>
      <c r="D20" s="21" t="str">
        <f t="shared" si="0"/>
        <v>Superficie esterna determinante</v>
      </c>
      <c r="E20" s="22" t="s">
        <v>18</v>
      </c>
      <c r="F20" s="22" t="s">
        <v>133</v>
      </c>
      <c r="G20" s="22" t="s">
        <v>72</v>
      </c>
    </row>
    <row r="21" spans="3:7" x14ac:dyDescent="0.25">
      <c r="C21" s="20">
        <v>18</v>
      </c>
      <c r="D21" s="21" t="str">
        <f t="shared" si="0"/>
        <v>Spazi verdi</v>
      </c>
      <c r="E21" s="22" t="s">
        <v>16</v>
      </c>
      <c r="F21" s="22" t="s">
        <v>134</v>
      </c>
      <c r="G21" s="22" t="s">
        <v>73</v>
      </c>
    </row>
    <row r="22" spans="3:7" x14ac:dyDescent="0.25">
      <c r="C22" s="20">
        <v>19</v>
      </c>
      <c r="D22" s="21" t="str">
        <f t="shared" si="0"/>
        <v>Tetti verdi</v>
      </c>
      <c r="E22" s="22" t="s">
        <v>209</v>
      </c>
      <c r="F22" s="22" t="s">
        <v>135</v>
      </c>
      <c r="G22" s="22" t="s">
        <v>74</v>
      </c>
    </row>
    <row r="23" spans="3:7" x14ac:dyDescent="0.25">
      <c r="C23" s="20">
        <v>20</v>
      </c>
      <c r="D23" s="21" t="str">
        <f t="shared" si="0"/>
        <v xml:space="preserve">Facciate verdi </v>
      </c>
      <c r="E23" s="22" t="s">
        <v>210</v>
      </c>
      <c r="F23" s="22" t="s">
        <v>136</v>
      </c>
      <c r="G23" s="22" t="s">
        <v>75</v>
      </c>
    </row>
    <row r="24" spans="3:7" x14ac:dyDescent="0.25">
      <c r="C24" s="20">
        <v>21</v>
      </c>
      <c r="D24" s="21" t="str">
        <f t="shared" si="0"/>
        <v>Mancanza di spazi verdi per raggiungere il requisito</v>
      </c>
      <c r="E24" s="22" t="s">
        <v>208</v>
      </c>
      <c r="F24" s="22" t="s">
        <v>214</v>
      </c>
      <c r="G24" s="22" t="s">
        <v>215</v>
      </c>
    </row>
    <row r="25" spans="3:7" x14ac:dyDescent="0.25">
      <c r="C25" s="20">
        <v>22</v>
      </c>
      <c r="D25" s="21" t="str">
        <f t="shared" si="0"/>
        <v>Percentuale di spazi verdi</v>
      </c>
      <c r="E25" s="22" t="s">
        <v>21</v>
      </c>
      <c r="F25" s="22" t="s">
        <v>137</v>
      </c>
      <c r="G25" s="22" t="s">
        <v>76</v>
      </c>
    </row>
    <row r="26" spans="3:7" ht="23" x14ac:dyDescent="0.25">
      <c r="C26" s="20">
        <v>23</v>
      </c>
      <c r="D26" s="21" t="str">
        <f t="shared" si="0"/>
        <v>Superficie di riferimento energetico secondo la destinazione d'uso / categoria di edificio</v>
      </c>
      <c r="E26" s="22" t="s">
        <v>26</v>
      </c>
      <c r="F26" s="22" t="s">
        <v>138</v>
      </c>
      <c r="G26" s="22" t="s">
        <v>77</v>
      </c>
    </row>
    <row r="27" spans="3:7" x14ac:dyDescent="0.25">
      <c r="C27" s="20">
        <v>24</v>
      </c>
      <c r="D27" s="21" t="str">
        <f t="shared" si="0"/>
        <v>Abitazioni (I e II)</v>
      </c>
      <c r="E27" s="22" t="s">
        <v>23</v>
      </c>
      <c r="F27" s="22" t="s">
        <v>139</v>
      </c>
      <c r="G27" s="22" t="s">
        <v>78</v>
      </c>
    </row>
    <row r="28" spans="3:7" x14ac:dyDescent="0.25">
      <c r="C28" s="20">
        <v>25</v>
      </c>
      <c r="D28" s="21" t="str">
        <f t="shared" si="0"/>
        <v>Amministrazione, scuole, ospedali (III, IV, VIII)</v>
      </c>
      <c r="E28" s="22" t="s">
        <v>24</v>
      </c>
      <c r="F28" s="22" t="s">
        <v>140</v>
      </c>
      <c r="G28" s="22" t="s">
        <v>79</v>
      </c>
    </row>
    <row r="29" spans="3:7" x14ac:dyDescent="0.25">
      <c r="C29" s="20">
        <v>26</v>
      </c>
      <c r="D29" s="21" t="str">
        <f t="shared" si="0"/>
        <v>Altre categorie di edificio</v>
      </c>
      <c r="E29" s="22" t="s">
        <v>25</v>
      </c>
      <c r="F29" s="22" t="s">
        <v>141</v>
      </c>
      <c r="G29" s="22" t="s">
        <v>80</v>
      </c>
    </row>
    <row r="30" spans="3:7" x14ac:dyDescent="0.25">
      <c r="C30" s="20">
        <v>27</v>
      </c>
      <c r="D30" s="21" t="str">
        <f t="shared" si="0"/>
        <v>AE totale</v>
      </c>
      <c r="E30" s="22" t="s">
        <v>27</v>
      </c>
      <c r="F30" s="22" t="s">
        <v>142</v>
      </c>
      <c r="G30" s="22" t="s">
        <v>81</v>
      </c>
    </row>
    <row r="31" spans="3:7" ht="23" x14ac:dyDescent="0.25">
      <c r="C31" s="20">
        <v>28</v>
      </c>
      <c r="D31" s="21" t="str">
        <f t="shared" si="0"/>
        <v>Le seguenti superfici saranno dotate di rivestimenti in grado di favorire l'infiltrazione?</v>
      </c>
      <c r="E31" s="182" t="s">
        <v>177</v>
      </c>
      <c r="F31" s="22" t="s">
        <v>216</v>
      </c>
      <c r="G31" s="22" t="s">
        <v>217</v>
      </c>
    </row>
    <row r="32" spans="3:7" x14ac:dyDescent="0.25">
      <c r="C32" s="20">
        <v>29</v>
      </c>
      <c r="D32" s="21" t="str">
        <f t="shared" si="0"/>
        <v>Alberi nel quartiere</v>
      </c>
      <c r="E32" s="22" t="s">
        <v>29</v>
      </c>
      <c r="F32" s="22" t="s">
        <v>143</v>
      </c>
      <c r="G32" s="22" t="s">
        <v>82</v>
      </c>
    </row>
    <row r="33" spans="3:7" x14ac:dyDescent="0.25">
      <c r="C33" s="20">
        <v>30</v>
      </c>
      <c r="D33" s="21" t="str">
        <f t="shared" si="0"/>
        <v>Alberi a chioma grande</v>
      </c>
      <c r="E33" s="22" t="s">
        <v>56</v>
      </c>
      <c r="F33" s="22" t="s">
        <v>144</v>
      </c>
      <c r="G33" s="22" t="s">
        <v>83</v>
      </c>
    </row>
    <row r="34" spans="3:7" x14ac:dyDescent="0.25">
      <c r="C34" s="20">
        <v>31</v>
      </c>
      <c r="D34" s="21" t="str">
        <f t="shared" si="0"/>
        <v>Alberi a chioma media</v>
      </c>
      <c r="E34" s="22" t="s">
        <v>57</v>
      </c>
      <c r="F34" s="22" t="s">
        <v>145</v>
      </c>
      <c r="G34" s="22" t="s">
        <v>84</v>
      </c>
    </row>
    <row r="35" spans="3:7" x14ac:dyDescent="0.25">
      <c r="C35" s="20">
        <v>32</v>
      </c>
      <c r="D35" s="21" t="str">
        <f t="shared" si="0"/>
        <v>Alberi a chioma piccola</v>
      </c>
      <c r="E35" s="22" t="s">
        <v>58</v>
      </c>
      <c r="F35" s="22" t="s">
        <v>146</v>
      </c>
      <c r="G35" s="22" t="s">
        <v>85</v>
      </c>
    </row>
    <row r="36" spans="3:7" x14ac:dyDescent="0.25">
      <c r="C36" s="20">
        <v>33</v>
      </c>
      <c r="D36" s="21" t="str">
        <f t="shared" si="0"/>
        <v>Ombreggiamento attraverso alberature</v>
      </c>
      <c r="E36" s="22" t="s">
        <v>31</v>
      </c>
      <c r="F36" s="22" t="s">
        <v>147</v>
      </c>
      <c r="G36" s="22" t="s">
        <v>86</v>
      </c>
    </row>
    <row r="37" spans="3:7" x14ac:dyDescent="0.25">
      <c r="C37" s="20">
        <v>34</v>
      </c>
      <c r="D37" s="21" t="str">
        <f t="shared" si="0"/>
        <v>Quota parte di ombreggiamento</v>
      </c>
      <c r="E37" s="22" t="s">
        <v>22</v>
      </c>
      <c r="F37" s="22" t="s">
        <v>148</v>
      </c>
      <c r="G37" s="22" t="s">
        <v>105</v>
      </c>
    </row>
    <row r="38" spans="3:7" x14ac:dyDescent="0.25">
      <c r="C38" s="20">
        <v>35</v>
      </c>
      <c r="D38" s="21" t="str">
        <f t="shared" si="0"/>
        <v>Requisito di ombreggiamento</v>
      </c>
      <c r="E38" s="22" t="s">
        <v>33</v>
      </c>
      <c r="F38" s="22" t="s">
        <v>149</v>
      </c>
      <c r="G38" s="22" t="s">
        <v>87</v>
      </c>
    </row>
    <row r="39" spans="3:7" x14ac:dyDescent="0.25">
      <c r="C39" s="20">
        <v>36</v>
      </c>
      <c r="D39" s="21" t="str">
        <f t="shared" si="0"/>
        <v>Percentuale di utilizzo</v>
      </c>
      <c r="E39" s="22" t="s">
        <v>28</v>
      </c>
      <c r="F39" s="22" t="s">
        <v>150</v>
      </c>
      <c r="G39" s="22" t="s">
        <v>88</v>
      </c>
    </row>
    <row r="40" spans="3:7" x14ac:dyDescent="0.25">
      <c r="C40" s="20">
        <v>37</v>
      </c>
      <c r="D40" s="21" t="str">
        <f t="shared" si="0"/>
        <v>Ombreggiamento [m2/albero]</v>
      </c>
      <c r="E40" s="22" t="s">
        <v>30</v>
      </c>
      <c r="F40" s="22" t="s">
        <v>151</v>
      </c>
      <c r="G40" s="22" t="s">
        <v>89</v>
      </c>
    </row>
    <row r="41" spans="3:7" x14ac:dyDescent="0.25">
      <c r="C41" s="20">
        <v>38</v>
      </c>
      <c r="D41" s="21" t="str">
        <f t="shared" si="0"/>
        <v xml:space="preserve">Valore di progetto </v>
      </c>
      <c r="E41" s="22" t="s">
        <v>38</v>
      </c>
      <c r="F41" s="22" t="s">
        <v>152</v>
      </c>
      <c r="G41" s="22" t="s">
        <v>90</v>
      </c>
    </row>
    <row r="42" spans="3:7" x14ac:dyDescent="0.25">
      <c r="C42" s="20">
        <v>39</v>
      </c>
      <c r="D42" s="21" t="str">
        <f t="shared" si="0"/>
        <v>Requisito</v>
      </c>
      <c r="E42" s="22" t="s">
        <v>37</v>
      </c>
      <c r="F42" s="22" t="s">
        <v>153</v>
      </c>
      <c r="G42" s="22" t="s">
        <v>91</v>
      </c>
    </row>
    <row r="43" spans="3:7" x14ac:dyDescent="0.25">
      <c r="C43" s="20">
        <v>40</v>
      </c>
      <c r="D43" s="21" t="str">
        <f t="shared" si="0"/>
        <v>Drenaggio superficiale a margine</v>
      </c>
      <c r="E43" s="22" t="s">
        <v>43</v>
      </c>
      <c r="F43" s="22" t="s">
        <v>154</v>
      </c>
      <c r="G43" s="22" t="s">
        <v>106</v>
      </c>
    </row>
    <row r="44" spans="3:7" ht="23" x14ac:dyDescent="0.25">
      <c r="C44" s="20">
        <v>41</v>
      </c>
      <c r="D44" s="21" t="str">
        <f t="shared" si="0"/>
        <v>Ritenzione superficiale (ritenzione idrica, evaporazione, irrigazione diretta)</v>
      </c>
      <c r="E44" s="22" t="s">
        <v>44</v>
      </c>
      <c r="F44" s="22" t="s">
        <v>155</v>
      </c>
      <c r="G44" s="22" t="s">
        <v>92</v>
      </c>
    </row>
    <row r="45" spans="3:7" x14ac:dyDescent="0.25">
      <c r="C45" s="20">
        <v>42</v>
      </c>
      <c r="D45" s="21" t="str">
        <f t="shared" si="0"/>
        <v>Sistema di drenaggio superficiale</v>
      </c>
      <c r="E45" s="22" t="s">
        <v>45</v>
      </c>
      <c r="F45" s="22" t="s">
        <v>156</v>
      </c>
      <c r="G45" s="22" t="s">
        <v>107</v>
      </c>
    </row>
    <row r="46" spans="3:7" ht="23" x14ac:dyDescent="0.25">
      <c r="C46" s="20">
        <v>43</v>
      </c>
      <c r="D46" s="21" t="str">
        <f t="shared" si="0"/>
        <v>Ritenzione sotterranea (per es. cisterne, cunette filtranti, bacini di ritenzione dell'acqua piovana)</v>
      </c>
      <c r="E46" s="22" t="s">
        <v>191</v>
      </c>
      <c r="F46" s="22" t="s">
        <v>192</v>
      </c>
      <c r="G46" s="22" t="s">
        <v>93</v>
      </c>
    </row>
    <row r="47" spans="3:7" ht="23" x14ac:dyDescent="0.25">
      <c r="C47" s="20">
        <v>44</v>
      </c>
      <c r="D47" s="21" t="str">
        <f t="shared" si="0"/>
        <v>Sistema di drenaggio sotterraneo (senza passaggio dallo strato di terreno superficiale)</v>
      </c>
      <c r="E47" s="22" t="s">
        <v>46</v>
      </c>
      <c r="F47" s="22" t="s">
        <v>157</v>
      </c>
      <c r="G47" s="22" t="s">
        <v>108</v>
      </c>
    </row>
    <row r="48" spans="3:7" x14ac:dyDescent="0.25">
      <c r="C48" s="20">
        <v>45</v>
      </c>
      <c r="D48" s="21" t="str">
        <f t="shared" si="0"/>
        <v>Misura superficiale</v>
      </c>
      <c r="E48" s="22" t="s">
        <v>195</v>
      </c>
      <c r="F48" s="22" t="s">
        <v>158</v>
      </c>
      <c r="G48" s="22" t="s">
        <v>94</v>
      </c>
    </row>
    <row r="49" spans="3:7" x14ac:dyDescent="0.25">
      <c r="C49" s="20">
        <v>46</v>
      </c>
      <c r="D49" s="21" t="str">
        <f t="shared" si="0"/>
        <v>Misura sotterranea</v>
      </c>
      <c r="E49" s="22" t="s">
        <v>196</v>
      </c>
      <c r="F49" s="22" t="s">
        <v>159</v>
      </c>
      <c r="G49" s="22" t="s">
        <v>95</v>
      </c>
    </row>
    <row r="50" spans="3:7" ht="23" x14ac:dyDescent="0.25">
      <c r="C50" s="20">
        <v>47</v>
      </c>
      <c r="D50" s="21" t="str">
        <f t="shared" si="0"/>
        <v>Spiazzi e superfici di circolazione con un basso carico di deflusso delle acque meteoriche</v>
      </c>
      <c r="E50" s="22" t="s">
        <v>188</v>
      </c>
      <c r="F50" s="22" t="s">
        <v>218</v>
      </c>
      <c r="G50" s="22" t="s">
        <v>219</v>
      </c>
    </row>
    <row r="51" spans="3:7" ht="34.5" x14ac:dyDescent="0.25">
      <c r="C51" s="20">
        <v>48</v>
      </c>
      <c r="D51" s="21" t="str">
        <f t="shared" si="0"/>
        <v>Superfici impermeabilizzate/costruite a diretto contatto con la pioggia con un basso carico di deflusso delle acque meteoriche</v>
      </c>
      <c r="E51" s="22" t="s">
        <v>185</v>
      </c>
      <c r="F51" s="22" t="s">
        <v>220</v>
      </c>
      <c r="G51" s="22" t="s">
        <v>221</v>
      </c>
    </row>
    <row r="52" spans="3:7" ht="23" x14ac:dyDescent="0.25">
      <c r="C52" s="20">
        <v>49</v>
      </c>
      <c r="D52" s="21" t="str">
        <f t="shared" si="0"/>
        <v>di cui superfici del tetto costituite in prevalenza di materiali inerti oppure tetti verdi/ghiaia</v>
      </c>
      <c r="E52" s="182" t="s">
        <v>194</v>
      </c>
      <c r="F52" s="22" t="s">
        <v>222</v>
      </c>
      <c r="G52" s="22" t="s">
        <v>223</v>
      </c>
    </row>
    <row r="53" spans="3:7" ht="23" x14ac:dyDescent="0.25">
      <c r="C53" s="20">
        <v>50</v>
      </c>
      <c r="D53" s="21" t="str">
        <f t="shared" si="0"/>
        <v>di cui con gestione locale</v>
      </c>
      <c r="E53" s="22" t="s">
        <v>193</v>
      </c>
      <c r="F53" s="22" t="s">
        <v>160</v>
      </c>
      <c r="G53" s="22" t="s">
        <v>117</v>
      </c>
    </row>
    <row r="54" spans="3:7" x14ac:dyDescent="0.25">
      <c r="C54" s="20">
        <v>51</v>
      </c>
      <c r="D54" s="21" t="str">
        <f t="shared" si="0"/>
        <v>Quota parte con gestione locale</v>
      </c>
      <c r="E54" s="22" t="s">
        <v>47</v>
      </c>
      <c r="F54" s="22" t="s">
        <v>161</v>
      </c>
      <c r="G54" s="22" t="s">
        <v>109</v>
      </c>
    </row>
    <row r="55" spans="3:7" ht="23" x14ac:dyDescent="0.25">
      <c r="C55" s="20">
        <v>52</v>
      </c>
      <c r="D55" s="21" t="str">
        <f t="shared" si="0"/>
        <v>Quali misure sono state implementate per gestire il deflusso delle acque meteoriche dalle superfici (cella D56)?</v>
      </c>
      <c r="E55" s="22" t="s">
        <v>207</v>
      </c>
      <c r="F55" s="22" t="s">
        <v>224</v>
      </c>
      <c r="G55" s="22" t="s">
        <v>225</v>
      </c>
    </row>
    <row r="56" spans="3:7" x14ac:dyDescent="0.25">
      <c r="C56" s="20">
        <v>53</v>
      </c>
      <c r="D56" s="21" t="str">
        <f t="shared" si="0"/>
        <v>Commenti</v>
      </c>
      <c r="E56" s="22" t="s">
        <v>178</v>
      </c>
      <c r="F56" s="22" t="s">
        <v>179</v>
      </c>
      <c r="G56" s="22" t="s">
        <v>180</v>
      </c>
    </row>
    <row r="57" spans="3:7" x14ac:dyDescent="0.25">
      <c r="C57" s="20">
        <v>54</v>
      </c>
      <c r="D57" s="21" t="str">
        <f t="shared" si="0"/>
        <v>inserimento diretto di m2</v>
      </c>
      <c r="E57" s="22" t="s">
        <v>49</v>
      </c>
      <c r="F57" s="22" t="s">
        <v>162</v>
      </c>
      <c r="G57" s="22" t="s">
        <v>110</v>
      </c>
    </row>
    <row r="58" spans="3:7" x14ac:dyDescent="0.25">
      <c r="C58" s="20">
        <v>55</v>
      </c>
      <c r="D58" s="21" t="str">
        <f t="shared" si="0"/>
        <v>Nessuna ulteriore misura</v>
      </c>
      <c r="E58" s="22" t="s">
        <v>50</v>
      </c>
      <c r="F58" s="22" t="s">
        <v>163</v>
      </c>
      <c r="G58" s="22" t="s">
        <v>96</v>
      </c>
    </row>
    <row r="59" spans="3:7" x14ac:dyDescent="0.25">
      <c r="C59" s="20">
        <v>56</v>
      </c>
      <c r="D59" s="21" t="str">
        <f t="shared" si="0"/>
        <v>Soddisfazione dei requisiti per gli spazi esterni</v>
      </c>
      <c r="E59" s="22" t="s">
        <v>51</v>
      </c>
      <c r="F59" s="22" t="s">
        <v>164</v>
      </c>
      <c r="G59" s="22" t="s">
        <v>97</v>
      </c>
    </row>
    <row r="60" spans="3:7" x14ac:dyDescent="0.25">
      <c r="C60" s="20">
        <v>57</v>
      </c>
      <c r="D60" s="21" t="str">
        <f t="shared" si="0"/>
        <v>Panoramica</v>
      </c>
      <c r="E60" s="22" t="s">
        <v>35</v>
      </c>
      <c r="F60" s="22" t="s">
        <v>165</v>
      </c>
      <c r="G60" s="22" t="s">
        <v>98</v>
      </c>
    </row>
    <row r="61" spans="3:7" x14ac:dyDescent="0.25">
      <c r="C61" s="20">
        <v>58</v>
      </c>
      <c r="D61" s="21" t="str">
        <f t="shared" si="0"/>
        <v>Requisiti obbligatori Minergie-Quartiere</v>
      </c>
      <c r="E61" s="22" t="s">
        <v>36</v>
      </c>
      <c r="F61" s="22" t="s">
        <v>166</v>
      </c>
      <c r="G61" s="22" t="s">
        <v>99</v>
      </c>
    </row>
    <row r="62" spans="3:7" x14ac:dyDescent="0.25">
      <c r="C62" s="20">
        <v>59</v>
      </c>
      <c r="D62" s="21" t="str">
        <f t="shared" si="0"/>
        <v>Soddisfatto?</v>
      </c>
      <c r="E62" s="22" t="s">
        <v>39</v>
      </c>
      <c r="F62" s="22" t="s">
        <v>167</v>
      </c>
      <c r="G62" s="22" t="s">
        <v>100</v>
      </c>
    </row>
    <row r="63" spans="3:7" x14ac:dyDescent="0.25">
      <c r="C63" s="20">
        <v>60</v>
      </c>
      <c r="D63" s="21" t="str">
        <f t="shared" si="0"/>
        <v>Conservazione di alberi esistenti</v>
      </c>
      <c r="E63" s="22" t="s">
        <v>53</v>
      </c>
      <c r="F63" s="22" t="s">
        <v>168</v>
      </c>
      <c r="G63" s="22" t="s">
        <v>111</v>
      </c>
    </row>
    <row r="64" spans="3:7" x14ac:dyDescent="0.25">
      <c r="C64" s="20">
        <v>61</v>
      </c>
      <c r="D64" s="21" t="str">
        <f t="shared" si="0"/>
        <v>Alberi sani esistenti</v>
      </c>
      <c r="E64" s="22" t="s">
        <v>114</v>
      </c>
      <c r="F64" s="22" t="s">
        <v>169</v>
      </c>
      <c r="G64" s="22" t="s">
        <v>115</v>
      </c>
    </row>
    <row r="65" spans="3:7" x14ac:dyDescent="0.25">
      <c r="C65" s="20">
        <v>62</v>
      </c>
      <c r="D65" s="21" t="str">
        <f t="shared" si="0"/>
        <v>di cui ne vengono abbattuti</v>
      </c>
      <c r="E65" s="22" t="s">
        <v>54</v>
      </c>
      <c r="F65" s="22" t="s">
        <v>170</v>
      </c>
      <c r="G65" s="22" t="s">
        <v>112</v>
      </c>
    </row>
    <row r="66" spans="3:7" x14ac:dyDescent="0.25">
      <c r="C66" s="20">
        <v>63</v>
      </c>
      <c r="D66" s="21" t="str">
        <f t="shared" si="0"/>
        <v>Percentuale di alberi conservati</v>
      </c>
      <c r="E66" s="22" t="s">
        <v>52</v>
      </c>
      <c r="F66" s="22" t="s">
        <v>171</v>
      </c>
      <c r="G66" s="22" t="s">
        <v>101</v>
      </c>
    </row>
    <row r="67" spans="3:7" x14ac:dyDescent="0.25">
      <c r="C67" s="20">
        <v>64</v>
      </c>
      <c r="D67" s="21" t="str">
        <f t="shared" si="0"/>
        <v>Numero</v>
      </c>
      <c r="E67" s="22" t="s">
        <v>55</v>
      </c>
      <c r="F67" s="22" t="s">
        <v>172</v>
      </c>
      <c r="G67" s="22" t="s">
        <v>102</v>
      </c>
    </row>
    <row r="68" spans="3:7" x14ac:dyDescent="0.25">
      <c r="C68" s="20">
        <v>65</v>
      </c>
      <c r="D68" s="21" t="str">
        <f t="shared" ref="D68:D131" si="1">INDEX($E$4:$G$503,$C68,$A$1)</f>
        <v>Passi carrabili</v>
      </c>
      <c r="E68" s="22" t="s">
        <v>173</v>
      </c>
      <c r="F68" s="22" t="s">
        <v>226</v>
      </c>
      <c r="G68" s="22" t="s">
        <v>227</v>
      </c>
    </row>
    <row r="69" spans="3:7" x14ac:dyDescent="0.25">
      <c r="C69" s="20">
        <v>66</v>
      </c>
      <c r="D69" s="21" t="str">
        <f t="shared" si="1"/>
        <v>Spiazzi</v>
      </c>
      <c r="E69" s="22" t="s">
        <v>181</v>
      </c>
      <c r="F69" s="22" t="s">
        <v>228</v>
      </c>
      <c r="G69" s="22" t="s">
        <v>229</v>
      </c>
    </row>
    <row r="70" spans="3:7" ht="23" x14ac:dyDescent="0.25">
      <c r="C70" s="20">
        <v>67</v>
      </c>
      <c r="D70" s="21" t="str">
        <f t="shared" si="1"/>
        <v>Parcheggi a bassa rotazione di veicoli incl. relative superfici di manovra e circolazione</v>
      </c>
      <c r="E70" s="22" t="s">
        <v>176</v>
      </c>
      <c r="F70" s="22" t="s">
        <v>267</v>
      </c>
      <c r="G70" s="22" t="s">
        <v>268</v>
      </c>
    </row>
    <row r="71" spans="3:7" ht="23" x14ac:dyDescent="0.25">
      <c r="C71" s="20">
        <v>68</v>
      </c>
      <c r="D71" s="21" t="str">
        <f t="shared" si="1"/>
        <v>Sentieri, piste ciclabili, strade di campagna, strade forestali e strade agricole, marciapiedi</v>
      </c>
      <c r="E71" s="22" t="s">
        <v>174</v>
      </c>
      <c r="F71" s="22" t="s">
        <v>230</v>
      </c>
      <c r="G71" s="22" t="s">
        <v>269</v>
      </c>
    </row>
    <row r="72" spans="3:7" x14ac:dyDescent="0.25">
      <c r="C72" s="20">
        <v>69</v>
      </c>
      <c r="D72" s="21" t="str">
        <f t="shared" si="1"/>
        <v>Strade a basso carico</v>
      </c>
      <c r="E72" s="22" t="s">
        <v>175</v>
      </c>
      <c r="F72" s="22" t="s">
        <v>231</v>
      </c>
      <c r="G72" s="22" t="s">
        <v>232</v>
      </c>
    </row>
    <row r="73" spans="3:7" ht="34.5" x14ac:dyDescent="0.25">
      <c r="C73" s="20">
        <v>70</v>
      </c>
      <c r="D73" s="21" t="str">
        <f t="shared" si="1"/>
        <v>In caso di risposta negativa: indicare la superficie impermeabilizzata e motivare l'eccezione nel campo dei commenti.</v>
      </c>
      <c r="E73" s="22" t="s">
        <v>198</v>
      </c>
      <c r="F73" s="22" t="s">
        <v>233</v>
      </c>
      <c r="G73" s="22" t="s">
        <v>234</v>
      </c>
    </row>
    <row r="74" spans="3:7" x14ac:dyDescent="0.25">
      <c r="C74" s="20">
        <v>71</v>
      </c>
      <c r="D74" s="21" t="str">
        <f t="shared" si="1"/>
        <v>Utilizzo dell'acqua piovana (requisito facoltativo D1.5)</v>
      </c>
      <c r="E74" s="22" t="s">
        <v>182</v>
      </c>
      <c r="F74" s="22" t="s">
        <v>235</v>
      </c>
      <c r="G74" s="22" t="s">
        <v>236</v>
      </c>
    </row>
    <row r="75" spans="3:7" x14ac:dyDescent="0.25">
      <c r="C75" s="20">
        <v>72</v>
      </c>
      <c r="D75" s="21" t="str">
        <f t="shared" si="1"/>
        <v>(se disponibili ulteriori)</v>
      </c>
      <c r="E75" s="22" t="s">
        <v>183</v>
      </c>
      <c r="F75" s="22" t="s">
        <v>237</v>
      </c>
      <c r="G75" s="22" t="s">
        <v>238</v>
      </c>
    </row>
    <row r="76" spans="3:7" x14ac:dyDescent="0.25">
      <c r="C76" s="20">
        <v>73</v>
      </c>
      <c r="D76" s="21" t="str">
        <f t="shared" si="1"/>
        <v>non disponibile</v>
      </c>
      <c r="E76" s="22" t="s">
        <v>184</v>
      </c>
      <c r="F76" s="22" t="s">
        <v>239</v>
      </c>
      <c r="G76" s="22" t="s">
        <v>240</v>
      </c>
    </row>
    <row r="77" spans="3:7" x14ac:dyDescent="0.25">
      <c r="C77" s="20">
        <v>74</v>
      </c>
      <c r="D77" s="21" t="str">
        <f t="shared" si="1"/>
        <v>Totale delle superfici del tetto</v>
      </c>
      <c r="E77" s="22" t="s">
        <v>186</v>
      </c>
      <c r="F77" s="22" t="s">
        <v>241</v>
      </c>
      <c r="G77" s="22" t="s">
        <v>242</v>
      </c>
    </row>
    <row r="78" spans="3:7" x14ac:dyDescent="0.25">
      <c r="C78" s="20">
        <v>75</v>
      </c>
      <c r="D78" s="21" t="str">
        <f t="shared" si="1"/>
        <v>impermeabilizzato</v>
      </c>
      <c r="E78" s="22" t="s">
        <v>189</v>
      </c>
      <c r="F78" s="22" t="s">
        <v>243</v>
      </c>
      <c r="G78" s="22" t="s">
        <v>244</v>
      </c>
    </row>
    <row r="79" spans="3:7" x14ac:dyDescent="0.25">
      <c r="C79" s="20">
        <v>76</v>
      </c>
      <c r="D79" s="21" t="str">
        <f t="shared" si="1"/>
        <v>che favorisce l'infiltrazione</v>
      </c>
      <c r="E79" s="22" t="s">
        <v>200</v>
      </c>
      <c r="F79" s="22" t="s">
        <v>245</v>
      </c>
      <c r="G79" s="22" t="s">
        <v>246</v>
      </c>
    </row>
    <row r="80" spans="3:7" x14ac:dyDescent="0.25">
      <c r="C80" s="20">
        <v>77</v>
      </c>
      <c r="D80" s="21" t="str">
        <f t="shared" si="1"/>
        <v>Superficie totale delle eccezioni [m2]</v>
      </c>
      <c r="E80" s="22" t="s">
        <v>202</v>
      </c>
      <c r="F80" s="22" t="s">
        <v>247</v>
      </c>
      <c r="G80" s="22" t="s">
        <v>248</v>
      </c>
    </row>
    <row r="81" spans="3:7" x14ac:dyDescent="0.25">
      <c r="C81" s="20">
        <v>78</v>
      </c>
      <c r="D81" s="21" t="str">
        <f t="shared" si="1"/>
        <v>Eccezioni</v>
      </c>
      <c r="E81" s="22" t="s">
        <v>201</v>
      </c>
      <c r="F81" s="22" t="s">
        <v>249</v>
      </c>
      <c r="G81" s="22" t="s">
        <v>250</v>
      </c>
    </row>
    <row r="82" spans="3:7" x14ac:dyDescent="0.25">
      <c r="C82" s="20">
        <v>79</v>
      </c>
      <c r="D82" s="21" t="str">
        <f t="shared" si="1"/>
        <v>Input mancante</v>
      </c>
      <c r="E82" s="22" t="s">
        <v>203</v>
      </c>
      <c r="F82" s="22" t="s">
        <v>251</v>
      </c>
      <c r="G82" s="22" t="s">
        <v>252</v>
      </c>
    </row>
    <row r="83" spans="3:7" x14ac:dyDescent="0.25">
      <c r="C83" s="20">
        <v>80</v>
      </c>
      <c r="D83" s="21" t="str">
        <f t="shared" si="1"/>
        <v>Compilato?</v>
      </c>
      <c r="E83" s="22" t="s">
        <v>204</v>
      </c>
      <c r="F83" s="22" t="s">
        <v>253</v>
      </c>
      <c r="G83" s="22" t="s">
        <v>254</v>
      </c>
    </row>
    <row r="84" spans="3:7" ht="34.5" x14ac:dyDescent="0.25">
      <c r="C84" s="20">
        <v>81</v>
      </c>
      <c r="D84" s="21" t="str">
        <f t="shared" si="1"/>
        <v>Tutti gli spiazzi e le superfici di circolazione con un basso carico di deflusso delle acque meteoriche sono dotati di superfici che favoriscono l'infiltrazione?</v>
      </c>
      <c r="E84" s="22" t="s">
        <v>205</v>
      </c>
      <c r="F84" s="22" t="s">
        <v>255</v>
      </c>
      <c r="G84" s="22" t="s">
        <v>256</v>
      </c>
    </row>
    <row r="85" spans="3:7" x14ac:dyDescent="0.25">
      <c r="C85" s="20">
        <v>82</v>
      </c>
      <c r="D85" s="21" t="str">
        <f t="shared" si="1"/>
        <v>Verificare le eccezioni</v>
      </c>
      <c r="E85" s="22" t="s">
        <v>199</v>
      </c>
      <c r="F85" s="22" t="s">
        <v>257</v>
      </c>
      <c r="G85" s="22" t="s">
        <v>258</v>
      </c>
    </row>
    <row r="86" spans="3:7" ht="23" x14ac:dyDescent="0.25">
      <c r="C86" s="20">
        <v>83</v>
      </c>
      <c r="D86" s="21" t="str">
        <f t="shared" si="1"/>
        <v>Attenzione: la somma delle superfici non deve essere superiore al valore presente nella cella D56.</v>
      </c>
      <c r="E86" s="22" t="s">
        <v>206</v>
      </c>
      <c r="F86" s="22" t="s">
        <v>259</v>
      </c>
      <c r="G86" s="22" t="s">
        <v>260</v>
      </c>
    </row>
    <row r="87" spans="3:7" ht="23" x14ac:dyDescent="0.25">
      <c r="C87" s="20">
        <v>84</v>
      </c>
      <c r="D87" s="21" t="str">
        <f t="shared" si="1"/>
        <v>La superficie di compensazione su tetti/facciate è stata rispettata?</v>
      </c>
      <c r="E87" s="22" t="s">
        <v>213</v>
      </c>
      <c r="F87" s="22" t="s">
        <v>261</v>
      </c>
      <c r="G87" s="22" t="s">
        <v>262</v>
      </c>
    </row>
    <row r="88" spans="3:7" x14ac:dyDescent="0.25">
      <c r="C88" s="20">
        <v>85</v>
      </c>
      <c r="D88" s="21" t="str">
        <f t="shared" si="1"/>
        <v>Motivazione per la compensazione degli spazi verdi</v>
      </c>
      <c r="E88" s="22" t="s">
        <v>211</v>
      </c>
      <c r="F88" s="22" t="s">
        <v>263</v>
      </c>
      <c r="G88" s="22" t="s">
        <v>264</v>
      </c>
    </row>
    <row r="89" spans="3:7" x14ac:dyDescent="0.25">
      <c r="C89" s="20">
        <v>86</v>
      </c>
      <c r="D89" s="21" t="str">
        <f t="shared" si="1"/>
        <v>La percentuale di spazi verdi non può essere realizzata?</v>
      </c>
      <c r="E89" s="22" t="s">
        <v>212</v>
      </c>
      <c r="F89" s="22" t="s">
        <v>265</v>
      </c>
      <c r="G89" s="22" t="s">
        <v>266</v>
      </c>
    </row>
    <row r="90" spans="3:7" x14ac:dyDescent="0.25">
      <c r="C90" s="20">
        <v>87</v>
      </c>
      <c r="D90" s="21">
        <f t="shared" si="1"/>
        <v>0</v>
      </c>
      <c r="G90" s="22"/>
    </row>
    <row r="91" spans="3:7" x14ac:dyDescent="0.25">
      <c r="C91" s="20">
        <v>88</v>
      </c>
      <c r="D91" s="21">
        <f t="shared" si="1"/>
        <v>0</v>
      </c>
      <c r="G91" s="22"/>
    </row>
    <row r="92" spans="3:7" x14ac:dyDescent="0.25">
      <c r="C92" s="20">
        <v>89</v>
      </c>
      <c r="D92" s="21">
        <f t="shared" si="1"/>
        <v>0</v>
      </c>
      <c r="G92" s="22"/>
    </row>
    <row r="93" spans="3:7" x14ac:dyDescent="0.25">
      <c r="C93" s="20">
        <v>90</v>
      </c>
      <c r="D93" s="21">
        <f t="shared" si="1"/>
        <v>0</v>
      </c>
      <c r="G93" s="22"/>
    </row>
    <row r="94" spans="3:7" x14ac:dyDescent="0.25">
      <c r="C94" s="20">
        <v>91</v>
      </c>
      <c r="D94" s="21">
        <f t="shared" si="1"/>
        <v>0</v>
      </c>
      <c r="G94" s="22"/>
    </row>
    <row r="95" spans="3:7" x14ac:dyDescent="0.25">
      <c r="C95" s="20">
        <v>92</v>
      </c>
      <c r="D95" s="21">
        <f t="shared" si="1"/>
        <v>0</v>
      </c>
      <c r="G95" s="22"/>
    </row>
    <row r="96" spans="3:7" x14ac:dyDescent="0.25">
      <c r="C96" s="20">
        <v>93</v>
      </c>
      <c r="D96" s="21">
        <f t="shared" si="1"/>
        <v>0</v>
      </c>
      <c r="G96" s="22"/>
    </row>
    <row r="97" spans="3:7" x14ac:dyDescent="0.25">
      <c r="C97" s="20">
        <v>94</v>
      </c>
      <c r="D97" s="21">
        <f t="shared" si="1"/>
        <v>0</v>
      </c>
      <c r="G97" s="22"/>
    </row>
    <row r="98" spans="3:7" x14ac:dyDescent="0.25">
      <c r="C98" s="20">
        <v>95</v>
      </c>
      <c r="D98" s="21">
        <f t="shared" si="1"/>
        <v>0</v>
      </c>
      <c r="G98" s="22"/>
    </row>
    <row r="99" spans="3:7" x14ac:dyDescent="0.25">
      <c r="C99" s="20">
        <v>96</v>
      </c>
      <c r="D99" s="21">
        <f t="shared" si="1"/>
        <v>0</v>
      </c>
      <c r="G99" s="22"/>
    </row>
    <row r="100" spans="3:7" x14ac:dyDescent="0.25">
      <c r="C100" s="20">
        <v>97</v>
      </c>
      <c r="D100" s="21">
        <f t="shared" si="1"/>
        <v>0</v>
      </c>
      <c r="G100" s="22"/>
    </row>
    <row r="101" spans="3:7" x14ac:dyDescent="0.25">
      <c r="C101" s="20">
        <v>98</v>
      </c>
      <c r="D101" s="21">
        <f t="shared" si="1"/>
        <v>0</v>
      </c>
      <c r="G101" s="22"/>
    </row>
    <row r="102" spans="3:7" x14ac:dyDescent="0.25">
      <c r="C102" s="20">
        <v>99</v>
      </c>
      <c r="D102" s="21">
        <f t="shared" si="1"/>
        <v>0</v>
      </c>
      <c r="G102" s="22"/>
    </row>
    <row r="103" spans="3:7" x14ac:dyDescent="0.25">
      <c r="C103" s="20">
        <v>100</v>
      </c>
      <c r="D103" s="21">
        <f t="shared" si="1"/>
        <v>0</v>
      </c>
      <c r="G103" s="22"/>
    </row>
    <row r="104" spans="3:7" x14ac:dyDescent="0.25">
      <c r="C104" s="20">
        <v>101</v>
      </c>
      <c r="D104" s="21">
        <f t="shared" si="1"/>
        <v>0</v>
      </c>
      <c r="G104" s="22"/>
    </row>
    <row r="105" spans="3:7" x14ac:dyDescent="0.25">
      <c r="C105" s="20">
        <v>102</v>
      </c>
      <c r="D105" s="21">
        <f t="shared" si="1"/>
        <v>0</v>
      </c>
      <c r="G105" s="22"/>
    </row>
    <row r="106" spans="3:7" x14ac:dyDescent="0.25">
      <c r="C106" s="20">
        <v>103</v>
      </c>
      <c r="D106" s="21">
        <f t="shared" si="1"/>
        <v>0</v>
      </c>
      <c r="G106" s="22"/>
    </row>
    <row r="107" spans="3:7" x14ac:dyDescent="0.25">
      <c r="C107" s="20">
        <v>104</v>
      </c>
      <c r="D107" s="21">
        <f t="shared" si="1"/>
        <v>0</v>
      </c>
      <c r="G107" s="22"/>
    </row>
    <row r="108" spans="3:7" x14ac:dyDescent="0.25">
      <c r="C108" s="20">
        <v>105</v>
      </c>
      <c r="D108" s="21">
        <f t="shared" si="1"/>
        <v>0</v>
      </c>
      <c r="G108" s="22"/>
    </row>
    <row r="109" spans="3:7" x14ac:dyDescent="0.25">
      <c r="C109" s="20">
        <v>106</v>
      </c>
      <c r="D109" s="21">
        <f t="shared" si="1"/>
        <v>0</v>
      </c>
      <c r="G109" s="22"/>
    </row>
    <row r="110" spans="3:7" x14ac:dyDescent="0.25">
      <c r="C110" s="20">
        <v>107</v>
      </c>
      <c r="D110" s="21">
        <f t="shared" si="1"/>
        <v>0</v>
      </c>
      <c r="G110" s="22"/>
    </row>
    <row r="111" spans="3:7" x14ac:dyDescent="0.25">
      <c r="C111" s="20">
        <v>108</v>
      </c>
      <c r="D111" s="21">
        <f t="shared" si="1"/>
        <v>0</v>
      </c>
      <c r="G111" s="22"/>
    </row>
    <row r="112" spans="3:7" x14ac:dyDescent="0.25">
      <c r="C112" s="20">
        <v>109</v>
      </c>
      <c r="D112" s="21">
        <f t="shared" si="1"/>
        <v>0</v>
      </c>
      <c r="G112" s="22"/>
    </row>
    <row r="113" spans="3:7" x14ac:dyDescent="0.25">
      <c r="C113" s="20">
        <v>110</v>
      </c>
      <c r="D113" s="21">
        <f t="shared" si="1"/>
        <v>0</v>
      </c>
      <c r="G113" s="22"/>
    </row>
    <row r="114" spans="3:7" x14ac:dyDescent="0.25">
      <c r="C114" s="20">
        <v>111</v>
      </c>
      <c r="D114" s="21">
        <f t="shared" si="1"/>
        <v>0</v>
      </c>
      <c r="G114" s="22"/>
    </row>
    <row r="115" spans="3:7" x14ac:dyDescent="0.25">
      <c r="C115" s="20">
        <v>112</v>
      </c>
      <c r="D115" s="21">
        <f t="shared" si="1"/>
        <v>0</v>
      </c>
      <c r="G115" s="22"/>
    </row>
    <row r="116" spans="3:7" x14ac:dyDescent="0.25">
      <c r="C116" s="20">
        <v>113</v>
      </c>
      <c r="D116" s="21">
        <f t="shared" si="1"/>
        <v>0</v>
      </c>
      <c r="G116" s="22"/>
    </row>
    <row r="117" spans="3:7" x14ac:dyDescent="0.25">
      <c r="C117" s="20">
        <v>114</v>
      </c>
      <c r="D117" s="21">
        <f t="shared" si="1"/>
        <v>0</v>
      </c>
      <c r="G117" s="22"/>
    </row>
    <row r="118" spans="3:7" x14ac:dyDescent="0.25">
      <c r="C118" s="20">
        <v>115</v>
      </c>
      <c r="D118" s="21">
        <f t="shared" si="1"/>
        <v>0</v>
      </c>
      <c r="G118" s="22"/>
    </row>
    <row r="119" spans="3:7" x14ac:dyDescent="0.25">
      <c r="C119" s="20">
        <v>116</v>
      </c>
      <c r="D119" s="21">
        <f t="shared" si="1"/>
        <v>0</v>
      </c>
      <c r="G119" s="22"/>
    </row>
    <row r="120" spans="3:7" x14ac:dyDescent="0.25">
      <c r="C120" s="20">
        <v>117</v>
      </c>
      <c r="D120" s="21">
        <f t="shared" si="1"/>
        <v>0</v>
      </c>
      <c r="G120" s="22"/>
    </row>
    <row r="121" spans="3:7" x14ac:dyDescent="0.25">
      <c r="C121" s="20">
        <v>118</v>
      </c>
      <c r="D121" s="21">
        <f t="shared" si="1"/>
        <v>0</v>
      </c>
      <c r="G121" s="22"/>
    </row>
    <row r="122" spans="3:7" x14ac:dyDescent="0.25">
      <c r="C122" s="20">
        <v>119</v>
      </c>
      <c r="D122" s="21">
        <f t="shared" si="1"/>
        <v>0</v>
      </c>
      <c r="G122" s="22"/>
    </row>
    <row r="123" spans="3:7" x14ac:dyDescent="0.25">
      <c r="C123" s="20">
        <v>120</v>
      </c>
      <c r="D123" s="21">
        <f t="shared" si="1"/>
        <v>0</v>
      </c>
      <c r="G123" s="22"/>
    </row>
    <row r="124" spans="3:7" x14ac:dyDescent="0.25">
      <c r="C124" s="20">
        <v>121</v>
      </c>
      <c r="D124" s="21">
        <f t="shared" si="1"/>
        <v>0</v>
      </c>
      <c r="G124" s="22"/>
    </row>
    <row r="125" spans="3:7" x14ac:dyDescent="0.25">
      <c r="C125" s="20">
        <v>122</v>
      </c>
      <c r="D125" s="21">
        <f t="shared" si="1"/>
        <v>0</v>
      </c>
      <c r="G125" s="22"/>
    </row>
    <row r="126" spans="3:7" x14ac:dyDescent="0.25">
      <c r="C126" s="20">
        <v>123</v>
      </c>
      <c r="D126" s="21">
        <f t="shared" si="1"/>
        <v>0</v>
      </c>
      <c r="G126" s="22"/>
    </row>
    <row r="127" spans="3:7" x14ac:dyDescent="0.25">
      <c r="C127" s="20">
        <v>124</v>
      </c>
      <c r="D127" s="21">
        <f t="shared" si="1"/>
        <v>0</v>
      </c>
      <c r="G127" s="22"/>
    </row>
    <row r="128" spans="3:7" x14ac:dyDescent="0.25">
      <c r="C128" s="20">
        <v>125</v>
      </c>
      <c r="D128" s="21">
        <f>INDEX($E$4:$G$503,$C128,$A$1)</f>
        <v>0</v>
      </c>
      <c r="G128" s="22"/>
    </row>
    <row r="129" spans="3:7" x14ac:dyDescent="0.25">
      <c r="C129" s="20">
        <v>126</v>
      </c>
      <c r="D129" s="21">
        <f t="shared" si="1"/>
        <v>0</v>
      </c>
      <c r="G129" s="22"/>
    </row>
    <row r="130" spans="3:7" x14ac:dyDescent="0.25">
      <c r="C130" s="20">
        <v>127</v>
      </c>
      <c r="D130" s="21">
        <f t="shared" si="1"/>
        <v>0</v>
      </c>
      <c r="G130" s="22"/>
    </row>
    <row r="131" spans="3:7" x14ac:dyDescent="0.25">
      <c r="C131" s="20">
        <v>128</v>
      </c>
      <c r="D131" s="21">
        <f t="shared" si="1"/>
        <v>0</v>
      </c>
      <c r="G131" s="22"/>
    </row>
    <row r="132" spans="3:7" x14ac:dyDescent="0.25">
      <c r="C132" s="20">
        <v>129</v>
      </c>
      <c r="D132" s="21">
        <f>INDEX($E$4:$G$503,$C132,$A$1)</f>
        <v>0</v>
      </c>
      <c r="G132" s="22"/>
    </row>
    <row r="133" spans="3:7" x14ac:dyDescent="0.25">
      <c r="C133" s="20">
        <v>130</v>
      </c>
      <c r="D133" s="21">
        <f t="shared" ref="D133:D178" si="2">INDEX($E$4:$G$503,$C133,$A$1)</f>
        <v>0</v>
      </c>
      <c r="G133" s="22"/>
    </row>
    <row r="134" spans="3:7" x14ac:dyDescent="0.25">
      <c r="C134" s="20">
        <v>131</v>
      </c>
      <c r="D134" s="21">
        <f t="shared" si="2"/>
        <v>0</v>
      </c>
      <c r="G134" s="22"/>
    </row>
    <row r="135" spans="3:7" x14ac:dyDescent="0.25">
      <c r="C135" s="20">
        <v>132</v>
      </c>
      <c r="D135" s="21">
        <f t="shared" si="2"/>
        <v>0</v>
      </c>
      <c r="G135" s="22"/>
    </row>
    <row r="136" spans="3:7" x14ac:dyDescent="0.25">
      <c r="C136" s="20">
        <v>133</v>
      </c>
      <c r="D136" s="21">
        <f t="shared" si="2"/>
        <v>0</v>
      </c>
      <c r="G136" s="22"/>
    </row>
    <row r="137" spans="3:7" x14ac:dyDescent="0.25">
      <c r="C137" s="20">
        <v>134</v>
      </c>
      <c r="D137" s="21">
        <f t="shared" si="2"/>
        <v>0</v>
      </c>
      <c r="G137" s="22"/>
    </row>
    <row r="138" spans="3:7" x14ac:dyDescent="0.25">
      <c r="C138" s="20">
        <v>135</v>
      </c>
      <c r="D138" s="21">
        <f t="shared" si="2"/>
        <v>0</v>
      </c>
      <c r="G138" s="22"/>
    </row>
    <row r="139" spans="3:7" x14ac:dyDescent="0.25">
      <c r="C139" s="20">
        <v>136</v>
      </c>
      <c r="D139" s="21">
        <f t="shared" si="2"/>
        <v>0</v>
      </c>
      <c r="G139" s="22"/>
    </row>
    <row r="140" spans="3:7" x14ac:dyDescent="0.25">
      <c r="C140" s="20">
        <v>137</v>
      </c>
      <c r="D140" s="21">
        <f t="shared" si="2"/>
        <v>0</v>
      </c>
      <c r="G140" s="22"/>
    </row>
    <row r="141" spans="3:7" x14ac:dyDescent="0.25">
      <c r="C141" s="20">
        <v>138</v>
      </c>
      <c r="D141" s="21">
        <f t="shared" si="2"/>
        <v>0</v>
      </c>
      <c r="G141" s="22"/>
    </row>
    <row r="142" spans="3:7" x14ac:dyDescent="0.25">
      <c r="C142" s="20">
        <v>139</v>
      </c>
      <c r="D142" s="21">
        <f t="shared" si="2"/>
        <v>0</v>
      </c>
      <c r="G142" s="22"/>
    </row>
    <row r="143" spans="3:7" x14ac:dyDescent="0.25">
      <c r="C143" s="20">
        <v>140</v>
      </c>
      <c r="D143" s="21">
        <f t="shared" si="2"/>
        <v>0</v>
      </c>
      <c r="G143" s="22"/>
    </row>
    <row r="144" spans="3:7" x14ac:dyDescent="0.25">
      <c r="C144" s="20">
        <v>141</v>
      </c>
      <c r="D144" s="21">
        <f t="shared" si="2"/>
        <v>0</v>
      </c>
    </row>
    <row r="145" spans="3:4" x14ac:dyDescent="0.25">
      <c r="C145" s="20">
        <v>142</v>
      </c>
      <c r="D145" s="21">
        <f t="shared" si="2"/>
        <v>0</v>
      </c>
    </row>
    <row r="146" spans="3:4" x14ac:dyDescent="0.25">
      <c r="C146" s="20">
        <v>143</v>
      </c>
      <c r="D146" s="21">
        <f t="shared" si="2"/>
        <v>0</v>
      </c>
    </row>
    <row r="147" spans="3:4" x14ac:dyDescent="0.25">
      <c r="C147" s="20">
        <v>144</v>
      </c>
      <c r="D147" s="21">
        <f t="shared" si="2"/>
        <v>0</v>
      </c>
    </row>
    <row r="148" spans="3:4" x14ac:dyDescent="0.25">
      <c r="C148" s="20">
        <v>145</v>
      </c>
      <c r="D148" s="21">
        <f t="shared" si="2"/>
        <v>0</v>
      </c>
    </row>
    <row r="149" spans="3:4" x14ac:dyDescent="0.25">
      <c r="C149" s="20">
        <v>146</v>
      </c>
      <c r="D149" s="21">
        <f t="shared" si="2"/>
        <v>0</v>
      </c>
    </row>
    <row r="150" spans="3:4" x14ac:dyDescent="0.25">
      <c r="C150" s="20">
        <v>147</v>
      </c>
      <c r="D150" s="21">
        <f t="shared" si="2"/>
        <v>0</v>
      </c>
    </row>
    <row r="151" spans="3:4" x14ac:dyDescent="0.25">
      <c r="C151" s="20">
        <v>148</v>
      </c>
      <c r="D151" s="21">
        <f t="shared" si="2"/>
        <v>0</v>
      </c>
    </row>
    <row r="152" spans="3:4" x14ac:dyDescent="0.25">
      <c r="C152" s="20">
        <v>149</v>
      </c>
      <c r="D152" s="21">
        <f t="shared" si="2"/>
        <v>0</v>
      </c>
    </row>
    <row r="153" spans="3:4" x14ac:dyDescent="0.25">
      <c r="C153" s="20">
        <v>150</v>
      </c>
      <c r="D153" s="21">
        <f t="shared" si="2"/>
        <v>0</v>
      </c>
    </row>
    <row r="154" spans="3:4" x14ac:dyDescent="0.25">
      <c r="C154" s="20">
        <v>151</v>
      </c>
      <c r="D154" s="21">
        <f t="shared" si="2"/>
        <v>0</v>
      </c>
    </row>
    <row r="155" spans="3:4" x14ac:dyDescent="0.25">
      <c r="C155" s="20">
        <v>152</v>
      </c>
      <c r="D155" s="21">
        <f t="shared" si="2"/>
        <v>0</v>
      </c>
    </row>
    <row r="156" spans="3:4" x14ac:dyDescent="0.25">
      <c r="C156" s="20">
        <v>153</v>
      </c>
      <c r="D156" s="21">
        <f t="shared" si="2"/>
        <v>0</v>
      </c>
    </row>
    <row r="157" spans="3:4" x14ac:dyDescent="0.25">
      <c r="C157" s="20">
        <v>154</v>
      </c>
      <c r="D157" s="21">
        <f t="shared" si="2"/>
        <v>0</v>
      </c>
    </row>
    <row r="158" spans="3:4" x14ac:dyDescent="0.25">
      <c r="C158" s="20">
        <v>155</v>
      </c>
      <c r="D158" s="21">
        <f t="shared" si="2"/>
        <v>0</v>
      </c>
    </row>
    <row r="159" spans="3:4" x14ac:dyDescent="0.25">
      <c r="C159" s="20">
        <v>156</v>
      </c>
      <c r="D159" s="21">
        <f t="shared" si="2"/>
        <v>0</v>
      </c>
    </row>
    <row r="160" spans="3:4" x14ac:dyDescent="0.25">
      <c r="C160" s="20">
        <v>157</v>
      </c>
      <c r="D160" s="21">
        <f t="shared" si="2"/>
        <v>0</v>
      </c>
    </row>
    <row r="161" spans="3:4" x14ac:dyDescent="0.25">
      <c r="C161" s="20">
        <v>158</v>
      </c>
      <c r="D161" s="21">
        <f t="shared" si="2"/>
        <v>0</v>
      </c>
    </row>
    <row r="162" spans="3:4" x14ac:dyDescent="0.25">
      <c r="C162" s="20">
        <v>159</v>
      </c>
      <c r="D162" s="21">
        <f t="shared" si="2"/>
        <v>0</v>
      </c>
    </row>
    <row r="163" spans="3:4" x14ac:dyDescent="0.25">
      <c r="C163" s="20">
        <v>160</v>
      </c>
      <c r="D163" s="21">
        <f t="shared" si="2"/>
        <v>0</v>
      </c>
    </row>
    <row r="164" spans="3:4" x14ac:dyDescent="0.25">
      <c r="C164" s="20">
        <v>161</v>
      </c>
      <c r="D164" s="21">
        <f t="shared" si="2"/>
        <v>0</v>
      </c>
    </row>
    <row r="165" spans="3:4" x14ac:dyDescent="0.25">
      <c r="C165" s="20">
        <v>162</v>
      </c>
      <c r="D165" s="21">
        <f t="shared" si="2"/>
        <v>0</v>
      </c>
    </row>
    <row r="166" spans="3:4" x14ac:dyDescent="0.25">
      <c r="C166" s="20">
        <v>163</v>
      </c>
      <c r="D166" s="21">
        <f t="shared" si="2"/>
        <v>0</v>
      </c>
    </row>
    <row r="167" spans="3:4" x14ac:dyDescent="0.25">
      <c r="C167" s="20">
        <v>164</v>
      </c>
      <c r="D167" s="21">
        <f t="shared" si="2"/>
        <v>0</v>
      </c>
    </row>
    <row r="168" spans="3:4" x14ac:dyDescent="0.25">
      <c r="C168" s="20">
        <v>165</v>
      </c>
      <c r="D168" s="21">
        <f t="shared" si="2"/>
        <v>0</v>
      </c>
    </row>
    <row r="169" spans="3:4" x14ac:dyDescent="0.25">
      <c r="C169" s="20">
        <v>166</v>
      </c>
      <c r="D169" s="21">
        <f t="shared" si="2"/>
        <v>0</v>
      </c>
    </row>
    <row r="170" spans="3:4" x14ac:dyDescent="0.25">
      <c r="C170" s="20">
        <v>167</v>
      </c>
      <c r="D170" s="21">
        <f t="shared" si="2"/>
        <v>0</v>
      </c>
    </row>
    <row r="171" spans="3:4" x14ac:dyDescent="0.25">
      <c r="C171" s="20">
        <v>168</v>
      </c>
      <c r="D171" s="21">
        <f t="shared" si="2"/>
        <v>0</v>
      </c>
    </row>
    <row r="172" spans="3:4" x14ac:dyDescent="0.25">
      <c r="C172" s="20">
        <v>169</v>
      </c>
      <c r="D172" s="21">
        <f t="shared" si="2"/>
        <v>0</v>
      </c>
    </row>
    <row r="173" spans="3:4" x14ac:dyDescent="0.25">
      <c r="C173" s="20">
        <v>170</v>
      </c>
      <c r="D173" s="21">
        <f t="shared" si="2"/>
        <v>0</v>
      </c>
    </row>
    <row r="174" spans="3:4" x14ac:dyDescent="0.25">
      <c r="C174" s="20">
        <v>171</v>
      </c>
      <c r="D174" s="21">
        <f t="shared" si="2"/>
        <v>0</v>
      </c>
    </row>
    <row r="175" spans="3:4" x14ac:dyDescent="0.25">
      <c r="C175" s="20">
        <v>172</v>
      </c>
      <c r="D175" s="21">
        <f t="shared" si="2"/>
        <v>0</v>
      </c>
    </row>
    <row r="176" spans="3:4" x14ac:dyDescent="0.25">
      <c r="C176" s="20">
        <v>173</v>
      </c>
      <c r="D176" s="21">
        <f t="shared" si="2"/>
        <v>0</v>
      </c>
    </row>
    <row r="177" spans="3:4" x14ac:dyDescent="0.25">
      <c r="C177" s="20">
        <v>174</v>
      </c>
      <c r="D177" s="21">
        <f t="shared" si="2"/>
        <v>0</v>
      </c>
    </row>
    <row r="178" spans="3:4" x14ac:dyDescent="0.25">
      <c r="C178" s="20">
        <v>175</v>
      </c>
      <c r="D178" s="21">
        <f t="shared" si="2"/>
        <v>0</v>
      </c>
    </row>
  </sheetData>
  <dataValidations count="1">
    <dataValidation type="list" allowBlank="1" showInputMessage="1" showErrorMessage="1" sqref="C1" xr:uid="{4435D264-8080-444F-AD45-AFF946C81575}">
      <formula1>$H$1:$H$3</formula1>
    </dataValidation>
  </dataValidations>
  <pageMargins left="0.7" right="0.7" top="0.78740157499999996" bottom="0.78740157499999996"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SKCW24DMUQ4M-227545371-585405</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https://mst239701.sharepoint.com/sites/Files/_layouts/15/DocIdRedir.aspx?ID=SKCW24DMUQ4M-227545371-585405</Url>
      <Description>SKCW24DMUQ4M-227545371-585405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ADD55E-69D8-4ACA-9518-6EF34221A89A}">
  <ds:schemaRefs>
    <ds:schemaRef ds:uri="http://schemas.microsoft.com/office/2006/documentManagement/types"/>
    <ds:schemaRef ds:uri="http://purl.org/dc/terms/"/>
    <ds:schemaRef ds:uri="http://purl.org/dc/dcmitype/"/>
    <ds:schemaRef ds:uri="f9ded8a6-640d-4e2b-81aa-3f415abfbf2d"/>
    <ds:schemaRef ds:uri="http://purl.org/dc/elements/1.1/"/>
    <ds:schemaRef ds:uri="http://www.w3.org/XML/1998/namespace"/>
    <ds:schemaRef ds:uri="http://schemas.openxmlformats.org/package/2006/metadata/core-properties"/>
    <ds:schemaRef ds:uri="http://schemas.microsoft.com/office/infopath/2007/PartnerControls"/>
    <ds:schemaRef ds:uri="19415a2c-3045-4769-8042-b2d573daa356"/>
    <ds:schemaRef ds:uri="http://schemas.microsoft.com/office/2006/metadata/properties"/>
  </ds:schemaRefs>
</ds:datastoreItem>
</file>

<file path=customXml/itemProps2.xml><?xml version="1.0" encoding="utf-8"?>
<ds:datastoreItem xmlns:ds="http://schemas.openxmlformats.org/officeDocument/2006/customXml" ds:itemID="{5A01A86A-8EF8-4004-A72D-633E84A20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E315DD-528A-423E-97DD-FFED4D719BDF}">
  <ds:schemaRefs>
    <ds:schemaRef ds:uri="http://schemas.microsoft.com/sharepoint/events"/>
  </ds:schemaRefs>
</ds:datastoreItem>
</file>

<file path=customXml/itemProps4.xml><?xml version="1.0" encoding="utf-8"?>
<ds:datastoreItem xmlns:ds="http://schemas.openxmlformats.org/officeDocument/2006/customXml" ds:itemID="{3D99E453-32DA-4894-8F98-FA5B9DFADA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Eingabe</vt:lpstr>
      <vt:lpstr>Uebersicht</vt:lpstr>
      <vt:lpstr>Listen</vt:lpstr>
      <vt:lpstr>Uebersetzungen</vt:lpstr>
      <vt:lpstr>Eingabe!Druckbereich</vt:lpstr>
      <vt:lpstr>Uebersicht!Druckbereich</vt:lpstr>
      <vt:lpstr>LST_Flächen</vt:lpstr>
      <vt:lpstr>LST_Massnahmen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Steiner</dc:creator>
  <cp:lastModifiedBy>Maja Dzakulin | Minergie</cp:lastModifiedBy>
  <cp:lastPrinted>2023-12-07T13:21:00Z</cp:lastPrinted>
  <dcterms:created xsi:type="dcterms:W3CDTF">2023-05-30T12:14:13Z</dcterms:created>
  <dcterms:modified xsi:type="dcterms:W3CDTF">2023-12-18T07:37:13Z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63c11a22-76bb-4e61-a635-df237f07ec7a</vt:lpwstr>
  </property>
  <property fmtid="{D5CDD505-2E9C-101B-9397-08002B2CF9AE}" pid="4" name="MediaServiceImageTags">
    <vt:lpwstr/>
  </property>
</Properties>
</file>