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66925"/>
  <mc:AlternateContent xmlns:mc="http://schemas.openxmlformats.org/markup-compatibility/2006">
    <mc:Choice Requires="x15">
      <x15ac:absPath xmlns:x15ac="http://schemas.microsoft.com/office/spreadsheetml/2010/11/ac" url="https://mst239701.sharepoint.com/sites/Files/01Daten/03_Zertifizierung/01_Dokumente/05_Minergie-Areal/04_Hilfstools_Vorlagen/01_Gültig/"/>
    </mc:Choice>
  </mc:AlternateContent>
  <xr:revisionPtr revIDLastSave="9" documentId="8_{F58EDECE-3396-422F-8C4E-55EA22D96509}" xr6:coauthVersionLast="47" xr6:coauthVersionMax="47" xr10:uidLastSave="{F21B37C1-45A8-4935-8EB0-5E63EA91AD51}"/>
  <workbookProtection workbookAlgorithmName="SHA-512" workbookHashValue="f083qfgUA1S8yhOTAfkaIwQOL4/AgYDPu3f2aHBtbZQvzKNGnaGObl7dNuYA3HdM8pyxoZ8s80EmOhcFJ/4phg==" workbookSaltValue="HY+12BFRFpNEPv1fDK9BXQ==" workbookSpinCount="100000" lockStructure="1"/>
  <bookViews>
    <workbookView xWindow="-120" yWindow="-120" windowWidth="38640" windowHeight="21240" xr2:uid="{168632F1-B688-42B1-B4E2-4B78CD311409}"/>
  </bookViews>
  <sheets>
    <sheet name="B1.4" sheetId="1" r:id="rId1"/>
    <sheet name="B1.5" sheetId="11" r:id="rId2"/>
    <sheet name="C2.2" sheetId="14" r:id="rId3"/>
    <sheet name="C2.4" sheetId="9" r:id="rId4"/>
    <sheet name="D1.5" sheetId="10" r:id="rId5"/>
    <sheet name="E2.3" sheetId="12" r:id="rId6"/>
    <sheet name="E2.4" sheetId="5" r:id="rId7"/>
    <sheet name="E2.5" sheetId="6" r:id="rId8"/>
    <sheet name="E2.6" sheetId="8" r:id="rId9"/>
    <sheet name="Joker" sheetId="13" r:id="rId10"/>
    <sheet name="Listen" sheetId="2" state="hidden" r:id="rId11"/>
    <sheet name="Uebersetzungen" sheetId="3" state="hidden" r:id="rId12"/>
  </sheets>
  <externalReferences>
    <externalReference r:id="rId13"/>
  </externalReferences>
  <definedNames>
    <definedName name="_xlnm.Print_Area" localSheetId="0">'B1.4'!$B$1:$F$32</definedName>
    <definedName name="_xlnm.Print_Area" localSheetId="1">'B1.5'!$B$1:$F$19</definedName>
    <definedName name="_xlnm.Print_Area" localSheetId="2">'C2.2'!$B$1:$M$27</definedName>
    <definedName name="_xlnm.Print_Area" localSheetId="3">'C2.4'!$B$1:$F$18</definedName>
    <definedName name="_xlnm.Print_Area" localSheetId="4">'D1.5'!$B$1:$F$20</definedName>
    <definedName name="_xlnm.Print_Area" localSheetId="5">'E2.3'!$B$1:$G$25</definedName>
    <definedName name="_xlnm.Print_Area" localSheetId="6">'E2.4'!$B$1:$F$18</definedName>
    <definedName name="_xlnm.Print_Area" localSheetId="7">'E2.5'!$B$1:$F$18</definedName>
    <definedName name="_xlnm.Print_Area" localSheetId="8">'E2.6'!$B$1:$F$18</definedName>
    <definedName name="_xlnm.Print_Area" localSheetId="9">Joker!$B$1:$F$14</definedName>
    <definedName name="LST_E24">Listen!$B$9:$B$11</definedName>
    <definedName name="LST_E25">Listen!$B$2:$B$7</definedName>
    <definedName name="LST_Joker">Listen!$B$27:$B$30</definedName>
    <definedName name="LST_Lage">Listen!$B$22:$B$24</definedName>
    <definedName name="LSTArt">[1]Listen!$B$24:$B$28</definedName>
    <definedName name="LSTB14">Listen!$B$14:$B$19</definedName>
    <definedName name="LSTC22">Listen!$B$32:$B$33</definedName>
    <definedName name="LSTC22_2">Listen!$B$35:$B$36</definedName>
    <definedName name="LSTC22_3">Listen!$B$38:$B$39</definedName>
    <definedName name="LSTGebKat">[1]Listen!$B$2:$B$14</definedName>
    <definedName name="LSTLage">Listen!$B$22:$B$24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2" l="1"/>
  <c r="D23" i="1"/>
  <c r="E26" i="14" l="1"/>
  <c r="D26" i="14"/>
  <c r="E21" i="14"/>
  <c r="F21" i="14"/>
  <c r="G21" i="14"/>
  <c r="H21" i="14"/>
  <c r="I21" i="14"/>
  <c r="J21" i="14"/>
  <c r="K21" i="14"/>
  <c r="L21" i="14"/>
  <c r="M21" i="14"/>
  <c r="D21" i="14"/>
  <c r="F26" i="14" l="1"/>
  <c r="D27" i="14"/>
  <c r="E10" i="1" l="1"/>
  <c r="B17" i="12"/>
  <c r="C17" i="12"/>
  <c r="C16" i="12"/>
  <c r="B16" i="12"/>
  <c r="D18" i="12"/>
  <c r="F17" i="12"/>
  <c r="F18" i="12"/>
  <c r="E12" i="11"/>
  <c r="D12" i="11"/>
  <c r="F12" i="11" s="1"/>
  <c r="D12" i="10"/>
  <c r="F12" i="10" s="1"/>
  <c r="D12" i="9"/>
  <c r="F12" i="9" s="1"/>
  <c r="E12" i="9"/>
  <c r="C12" i="8" l="1"/>
  <c r="E12" i="8" s="1"/>
  <c r="B26" i="1"/>
  <c r="B23" i="1"/>
  <c r="D26" i="1"/>
  <c r="H3" i="3" l="1"/>
  <c r="H2" i="3"/>
  <c r="H1" i="3"/>
  <c r="A1" i="3" l="1"/>
  <c r="D155" i="3" s="1"/>
  <c r="D10" i="3" l="1"/>
  <c r="D112" i="3"/>
  <c r="D125" i="3"/>
  <c r="B11" i="14" s="1"/>
  <c r="D86" i="3"/>
  <c r="D47" i="3"/>
  <c r="B7" i="13" s="1"/>
  <c r="D9" i="3"/>
  <c r="B7" i="2" s="1"/>
  <c r="D145" i="3"/>
  <c r="D18" i="3"/>
  <c r="B11" i="2" s="1"/>
  <c r="D42" i="3"/>
  <c r="B8" i="13" s="1"/>
  <c r="D130" i="3"/>
  <c r="C14" i="14" s="1"/>
  <c r="D56" i="3"/>
  <c r="D5" i="3"/>
  <c r="B3" i="2" s="1"/>
  <c r="D69" i="3"/>
  <c r="B15" i="1" s="1"/>
  <c r="B25" i="1" s="1"/>
  <c r="D133" i="3"/>
  <c r="C17" i="14" s="1"/>
  <c r="D30" i="3"/>
  <c r="C1" i="9" s="1"/>
  <c r="D94" i="3"/>
  <c r="B8" i="11" s="1"/>
  <c r="D158" i="3"/>
  <c r="D55" i="3"/>
  <c r="D119" i="3"/>
  <c r="B19" i="14" s="1"/>
  <c r="D17" i="3"/>
  <c r="B10" i="2" s="1"/>
  <c r="D89" i="3"/>
  <c r="B8" i="10" s="1"/>
  <c r="D153" i="3"/>
  <c r="D170" i="3"/>
  <c r="D75" i="3"/>
  <c r="D17" i="2" s="1"/>
  <c r="D58" i="3"/>
  <c r="D156" i="3"/>
  <c r="D61" i="3"/>
  <c r="B17" i="2" s="1"/>
  <c r="D22" i="3"/>
  <c r="D150" i="3"/>
  <c r="D111" i="3"/>
  <c r="D81" i="3"/>
  <c r="B9" i="6" s="1"/>
  <c r="D162" i="3"/>
  <c r="D76" i="3"/>
  <c r="F16" i="2" s="1"/>
  <c r="D171" i="3"/>
  <c r="D68" i="3"/>
  <c r="B11" i="1" s="1"/>
  <c r="D174" i="3"/>
  <c r="D139" i="3"/>
  <c r="D50" i="3"/>
  <c r="B15" i="2" s="1"/>
  <c r="D131" i="3"/>
  <c r="C15" i="14" s="1"/>
  <c r="D107" i="3"/>
  <c r="E25" i="14" s="1"/>
  <c r="D175" i="3"/>
  <c r="D64" i="3"/>
  <c r="B35" i="2" s="1"/>
  <c r="D128" i="3"/>
  <c r="B26" i="14" s="1"/>
  <c r="D13" i="3"/>
  <c r="D77" i="3"/>
  <c r="D141" i="3"/>
  <c r="D38" i="3"/>
  <c r="A2" i="2" s="1"/>
  <c r="D102" i="3"/>
  <c r="B9" i="12" s="1"/>
  <c r="D166" i="3"/>
  <c r="D63" i="3"/>
  <c r="D127" i="3"/>
  <c r="B27" i="14" s="1"/>
  <c r="D25" i="3"/>
  <c r="C1" i="11" s="1"/>
  <c r="D97" i="3"/>
  <c r="B8" i="12" s="1"/>
  <c r="D161" i="3"/>
  <c r="D178" i="3"/>
  <c r="D148" i="3"/>
  <c r="D35" i="3"/>
  <c r="B29" i="2" s="1"/>
  <c r="D163" i="3"/>
  <c r="D120" i="3"/>
  <c r="B20" i="14" s="1"/>
  <c r="D123" i="3"/>
  <c r="B10" i="14" s="1"/>
  <c r="D115" i="3"/>
  <c r="B15" i="14" s="1"/>
  <c r="D116" i="3"/>
  <c r="B16" i="14" s="1"/>
  <c r="D27" i="3"/>
  <c r="D108" i="3"/>
  <c r="F25" i="14" s="1"/>
  <c r="D84" i="3"/>
  <c r="B12" i="8" s="1"/>
  <c r="D8" i="3"/>
  <c r="B6" i="2" s="1"/>
  <c r="D72" i="3"/>
  <c r="C13" i="2" s="1"/>
  <c r="D136" i="3"/>
  <c r="C20" i="14" s="1"/>
  <c r="D21" i="3"/>
  <c r="B8" i="8" s="1"/>
  <c r="D85" i="3"/>
  <c r="B7" i="9" s="1"/>
  <c r="D149" i="3"/>
  <c r="D46" i="3"/>
  <c r="C1" i="13" s="1"/>
  <c r="D110" i="3"/>
  <c r="D7" i="3"/>
  <c r="B5" i="2" s="1"/>
  <c r="D71" i="3"/>
  <c r="B8" i="1" s="1"/>
  <c r="D135" i="3"/>
  <c r="C19" i="14" s="1"/>
  <c r="D33" i="3"/>
  <c r="C1" i="10" s="1"/>
  <c r="D105" i="3"/>
  <c r="B12" i="12" s="1"/>
  <c r="D169" i="3"/>
  <c r="D124" i="3"/>
  <c r="B8" i="14" s="1"/>
  <c r="D100" i="3"/>
  <c r="D12" i="3"/>
  <c r="B8" i="6" s="1"/>
  <c r="D173" i="3"/>
  <c r="D92" i="3"/>
  <c r="B12" i="10" s="1"/>
  <c r="D90" i="3"/>
  <c r="B9" i="10" s="1"/>
  <c r="D80" i="3"/>
  <c r="B7" i="5" s="1"/>
  <c r="D93" i="3"/>
  <c r="B7" i="11" s="1"/>
  <c r="D118" i="3"/>
  <c r="B18" i="14" s="1"/>
  <c r="D143" i="3"/>
  <c r="D113" i="3"/>
  <c r="A1" i="2" s="1"/>
  <c r="D34" i="3"/>
  <c r="D74" i="3"/>
  <c r="D14" i="2" s="1"/>
  <c r="D164" i="3"/>
  <c r="D83" i="3"/>
  <c r="B7" i="8" s="1"/>
  <c r="D67" i="3"/>
  <c r="B10" i="1" s="1"/>
  <c r="B22" i="1" s="1"/>
  <c r="D43" i="3"/>
  <c r="B10" i="13" s="1"/>
  <c r="D24" i="3"/>
  <c r="A13" i="2" s="1"/>
  <c r="D88" i="3"/>
  <c r="B8" i="9" s="1"/>
  <c r="D152" i="3"/>
  <c r="D37" i="3"/>
  <c r="C1" i="5" s="1"/>
  <c r="D101" i="3"/>
  <c r="B7" i="12" s="1"/>
  <c r="D165" i="3"/>
  <c r="D62" i="3"/>
  <c r="B18" i="2" s="1"/>
  <c r="D126" i="3"/>
  <c r="B12" i="14" s="1"/>
  <c r="D23" i="3"/>
  <c r="D87" i="3"/>
  <c r="B9" i="9" s="1"/>
  <c r="B12" i="9" s="1"/>
  <c r="D151" i="3"/>
  <c r="D57" i="3"/>
  <c r="D121" i="3"/>
  <c r="B32" i="2" s="1"/>
  <c r="D138" i="3"/>
  <c r="D13" i="14" s="1"/>
  <c r="D60" i="3"/>
  <c r="D147" i="3"/>
  <c r="D140" i="3"/>
  <c r="D91" i="3"/>
  <c r="B7" i="10" s="1"/>
  <c r="D48" i="3"/>
  <c r="D4" i="3"/>
  <c r="B2" i="2" s="1"/>
  <c r="D16" i="3"/>
  <c r="B9" i="2" s="1"/>
  <c r="D29" i="3"/>
  <c r="D54" i="3"/>
  <c r="D79" i="3"/>
  <c r="B24" i="14" s="1"/>
  <c r="D177" i="3"/>
  <c r="D106" i="3"/>
  <c r="D25" i="14" s="1"/>
  <c r="D51" i="3"/>
  <c r="B16" i="2" s="1"/>
  <c r="D27" i="1" s="1"/>
  <c r="D44" i="3"/>
  <c r="B12" i="13" s="1"/>
  <c r="D20" i="3"/>
  <c r="B5" i="11" s="1"/>
  <c r="D32" i="3"/>
  <c r="D96" i="3"/>
  <c r="B12" i="11" s="1"/>
  <c r="D160" i="3"/>
  <c r="D45" i="3"/>
  <c r="B14" i="13" s="1"/>
  <c r="D109" i="3"/>
  <c r="D6" i="3"/>
  <c r="B4" i="2" s="1"/>
  <c r="D70" i="3"/>
  <c r="B16" i="1" s="1"/>
  <c r="D134" i="3"/>
  <c r="C18" i="14" s="1"/>
  <c r="D31" i="3"/>
  <c r="B28" i="2" s="1"/>
  <c r="D95" i="3"/>
  <c r="B9" i="11" s="1"/>
  <c r="D159" i="3"/>
  <c r="D65" i="3"/>
  <c r="B36" i="2" s="1"/>
  <c r="D129" i="3"/>
  <c r="C13" i="14" s="1"/>
  <c r="D146" i="3"/>
  <c r="D19" i="3"/>
  <c r="B11" i="6" s="1"/>
  <c r="D122" i="3"/>
  <c r="B33" i="2" s="1"/>
  <c r="F22" i="14" s="1"/>
  <c r="D41" i="3"/>
  <c r="A27" i="2" s="1"/>
  <c r="D98" i="3"/>
  <c r="D176" i="3"/>
  <c r="D11" i="3"/>
  <c r="D66" i="3"/>
  <c r="D144" i="3"/>
  <c r="D157" i="3"/>
  <c r="D15" i="3"/>
  <c r="B3" i="14" s="1"/>
  <c r="D49" i="3"/>
  <c r="D52" i="3"/>
  <c r="D132" i="3"/>
  <c r="C16" i="14" s="1"/>
  <c r="D82" i="3"/>
  <c r="D28" i="3"/>
  <c r="A35" i="2" s="1"/>
  <c r="D114" i="3"/>
  <c r="B14" i="14" s="1"/>
  <c r="D36" i="3"/>
  <c r="C1" i="12" s="1"/>
  <c r="D26" i="3"/>
  <c r="B27" i="2" s="1"/>
  <c r="D172" i="3"/>
  <c r="D40" i="3"/>
  <c r="B30" i="2" s="1"/>
  <c r="D104" i="3"/>
  <c r="B11" i="12" s="1"/>
  <c r="D168" i="3"/>
  <c r="D53" i="3"/>
  <c r="B19" i="2" s="1"/>
  <c r="D117" i="3"/>
  <c r="B17" i="14" s="1"/>
  <c r="D14" i="3"/>
  <c r="B7" i="6" s="1"/>
  <c r="D78" i="3"/>
  <c r="B7" i="1" s="1"/>
  <c r="D142" i="3"/>
  <c r="D39" i="3"/>
  <c r="C1" i="8" s="1"/>
  <c r="D103" i="3"/>
  <c r="B10" i="12" s="1"/>
  <c r="B18" i="12" s="1"/>
  <c r="D167" i="3"/>
  <c r="D73" i="3"/>
  <c r="D13" i="2" s="1"/>
  <c r="D137" i="3"/>
  <c r="B13" i="14" s="1"/>
  <c r="D154" i="3"/>
  <c r="D59" i="3"/>
  <c r="D99" i="3"/>
  <c r="G18" i="12"/>
  <c r="B9" i="8"/>
  <c r="A9" i="2" l="1"/>
  <c r="B8" i="5"/>
  <c r="C1" i="6"/>
  <c r="B5" i="9"/>
  <c r="B11" i="5"/>
  <c r="B12" i="6"/>
  <c r="B9" i="5"/>
  <c r="B12" i="5"/>
  <c r="B14" i="2"/>
  <c r="E23" i="1" s="1"/>
  <c r="F23" i="1" s="1"/>
  <c r="A22" i="2"/>
  <c r="B5" i="10"/>
  <c r="D11" i="10"/>
  <c r="E13" i="2"/>
  <c r="C11" i="8"/>
  <c r="D15" i="12"/>
  <c r="D21" i="1"/>
  <c r="D11" i="9"/>
  <c r="A32" i="2"/>
  <c r="B5" i="8"/>
  <c r="B3" i="8"/>
  <c r="A38" i="2"/>
  <c r="F11" i="9"/>
  <c r="D24" i="1"/>
  <c r="E27" i="1"/>
  <c r="F27" i="1" s="1"/>
  <c r="B3" i="12"/>
  <c r="B21" i="14"/>
  <c r="C18" i="1"/>
  <c r="C17" i="1"/>
  <c r="C12" i="1"/>
  <c r="B18" i="1"/>
  <c r="C27" i="1" s="1"/>
  <c r="E24" i="1"/>
  <c r="B3" i="11"/>
  <c r="D11" i="11"/>
  <c r="B10" i="10"/>
  <c r="F11" i="10"/>
  <c r="B5" i="14"/>
  <c r="D18" i="2"/>
  <c r="D11" i="8"/>
  <c r="M22" i="14"/>
  <c r="D16" i="2"/>
  <c r="B10" i="9"/>
  <c r="E21" i="1"/>
  <c r="D15" i="2"/>
  <c r="F15" i="12"/>
  <c r="K22" i="14"/>
  <c r="D19" i="2"/>
  <c r="I22" i="14"/>
  <c r="B3" i="1"/>
  <c r="B5" i="12"/>
  <c r="B5" i="1"/>
  <c r="E11" i="8"/>
  <c r="G22" i="14"/>
  <c r="F13" i="2"/>
  <c r="C13" i="1"/>
  <c r="B20" i="1"/>
  <c r="B3" i="6"/>
  <c r="G15" i="12"/>
  <c r="E11" i="10"/>
  <c r="B5" i="13"/>
  <c r="J22" i="14"/>
  <c r="B22" i="14"/>
  <c r="B13" i="1"/>
  <c r="C24" i="1" s="1"/>
  <c r="B5" i="5"/>
  <c r="B3" i="5"/>
  <c r="F21" i="1"/>
  <c r="B3" i="13"/>
  <c r="C1" i="14"/>
  <c r="E22" i="14"/>
  <c r="B5" i="6"/>
  <c r="B10" i="11"/>
  <c r="E11" i="11"/>
  <c r="H22" i="14"/>
  <c r="D22" i="14"/>
  <c r="B10" i="8"/>
  <c r="B3" i="9"/>
  <c r="B3" i="10"/>
  <c r="F11" i="11"/>
  <c r="E11" i="9"/>
  <c r="B14" i="12"/>
  <c r="E1" i="8"/>
  <c r="E1" i="1"/>
  <c r="E1" i="5"/>
  <c r="E1" i="13"/>
  <c r="F1" i="12"/>
  <c r="E1" i="6"/>
  <c r="E1" i="11"/>
  <c r="E1" i="10"/>
  <c r="L1" i="14"/>
  <c r="E1" i="9"/>
  <c r="C1" i="1"/>
  <c r="L22" i="14"/>
  <c r="E26" i="1"/>
  <c r="F26" i="1" s="1"/>
  <c r="B12" i="1" l="1"/>
  <c r="C23" i="1" s="1"/>
  <c r="E27" i="14"/>
  <c r="F27" i="14" s="1"/>
  <c r="F24" i="1"/>
  <c r="B17" i="1"/>
  <c r="C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11" authorId="0" shapeId="0" xr:uid="{5FBEDAA9-520C-428A-819D-28E1919F8F8B}">
      <text>
        <r>
          <rPr>
            <sz val="9"/>
            <color indexed="81"/>
            <rFont val="Segoe UI"/>
            <family val="2"/>
          </rPr>
          <t xml:space="preserve">Summe über alle Gebäude der gleichen Gebäudekategorie
Somme de tous les bâtiments de la même catégorie
Somma di tutti gli edifici della stessa categoria
</t>
        </r>
      </text>
    </comment>
    <comment ref="B12" authorId="0" shapeId="0" xr:uid="{B84AF365-4D9A-42D7-B4E0-1B4AE46689D3}">
      <text>
        <r>
          <rPr>
            <sz val="9"/>
            <color indexed="81"/>
            <rFont val="Segoe UI"/>
            <family val="2"/>
          </rPr>
          <t xml:space="preserve">Summe über alle Gebäude der gleichen Gebäudekategorie
Somme de tous les bâtiments de la même catégorie
Somma di tutti gli edifici della stessa categoria
</t>
        </r>
      </text>
    </comment>
    <comment ref="B16" authorId="0" shapeId="0" xr:uid="{72F94657-E52B-4BD0-BB05-8718C6703BA2}">
      <text>
        <r>
          <rPr>
            <sz val="9"/>
            <color indexed="81"/>
            <rFont val="Segoe UI"/>
            <family val="2"/>
          </rPr>
          <t xml:space="preserve">Summe über alle Gebäude der gleichen Gebäudekategorie
Somme de tous les bâtiments de la même catégorie
Somma di tutti gli edifici della stessa categoria
</t>
        </r>
      </text>
    </comment>
    <comment ref="B17" authorId="0" shapeId="0" xr:uid="{1C18D352-0A92-433F-AFAB-BE3DE2589F7C}">
      <text>
        <r>
          <rPr>
            <sz val="9"/>
            <color indexed="81"/>
            <rFont val="Segoe UI"/>
            <family val="2"/>
          </rPr>
          <t xml:space="preserve">Summe über alle Gebäude der gleichen Gebäudekategorie
Somme de tous les bâtiments de la même catégorie
Somma di tutti gli edifici della stessa categoria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9" authorId="0" shapeId="0" xr:uid="{479C8CA9-2773-4427-B3F6-57B2F4E71806}">
      <text>
        <r>
          <rPr>
            <sz val="9"/>
            <color indexed="81"/>
            <rFont val="Segoe UI"/>
            <family val="2"/>
          </rPr>
          <t xml:space="preserve">Die Zwischenlagerung von Aushubmaterial auf und in der direkten (max. 100 m) Umgebung des Areals sowie der Abtransport von Aushubmaterial aus mit Altlasten belasteten Böden, sind nicht zu berücksichtigen.
Le stockage intermédiaire de matériaux d'excavation sur et dans les environs directs (max. 100 m) du quartier ainsi que l'évacuation de matériaux d'excavation provenant de sols pollués ne doivent pas être pris en compte.
Lo stoccaggio intermedio del materiale di scavo all'interno e nelle immediate vicinanze (massimo 100 m) del quartiere, così come la rimozione del materiale di scavo da terreni contaminati, non devono essere presi in considerazione. 
</t>
        </r>
      </text>
    </comment>
  </commentList>
</comments>
</file>

<file path=xl/sharedStrings.xml><?xml version="1.0" encoding="utf-8"?>
<sst xmlns="http://schemas.openxmlformats.org/spreadsheetml/2006/main" count="412" uniqueCount="398">
  <si>
    <t>Liste</t>
  </si>
  <si>
    <t>Sprache:</t>
  </si>
  <si>
    <t>deutsch</t>
  </si>
  <si>
    <t>Uebersetzungsliste</t>
  </si>
  <si>
    <t>Minergie-Nachweis: Jahresversion und Jahr</t>
  </si>
  <si>
    <t>Index</t>
  </si>
  <si>
    <t>Auswahl</t>
  </si>
  <si>
    <t>französisch</t>
  </si>
  <si>
    <t>italienisch</t>
  </si>
  <si>
    <t>ja</t>
  </si>
  <si>
    <t>nein</t>
  </si>
  <si>
    <t>Keine Abnahmepflicht Personenwagenabstellplätze</t>
  </si>
  <si>
    <t>Kostendeckende Mietpreise Personenwagenabstellplätze</t>
  </si>
  <si>
    <t>E2.4 Areal-interne Angebote zur Verkehrsreduktion</t>
  </si>
  <si>
    <t>Massnahme zur Reduktion des MIV</t>
  </si>
  <si>
    <t>Umweltfreundliche Mobilität wird für Bewohner und Beschäftigte mit mindestens CHF 175.- pro Person und Jahr gefördert</t>
  </si>
  <si>
    <t>Mindestens drei verschiedene ergänzende Serviceangebote oder Infrastrukturen für Velonutzende werden angeboten.</t>
  </si>
  <si>
    <t>Mietvertragliche Regelungen zum Autobesitz (Wohnen) bzw. festgelegte griffige Kriterien zur Vergabe von Personenwagenabstellplätzen bzw. Parkierungsberechtigungen (Arbeiten)</t>
  </si>
  <si>
    <r>
      <t xml:space="preserve">Gehdistanz zwischen Eingängen aller Gebäude und der nächsten ÖV-Haltestelle </t>
    </r>
    <r>
      <rPr>
        <sz val="9"/>
        <color theme="1"/>
        <rFont val="Calibri"/>
        <family val="2"/>
      </rPr>
      <t>≤</t>
    </r>
    <r>
      <rPr>
        <sz val="9"/>
        <color theme="1"/>
        <rFont val="Arial"/>
        <family val="2"/>
      </rPr>
      <t xml:space="preserve"> 500 Meter</t>
    </r>
  </si>
  <si>
    <t>E2.5 Mobilitätsmanagement zur MIV-Reduktion</t>
  </si>
  <si>
    <t>Güter: Nahrungsmittel, Getränke, Hygieneartikel oder Medikamente, weitere</t>
  </si>
  <si>
    <t>Dienstleitungen: Café, Restaurant, Briefkasten, Bancomat, Co-Working-Space, weitere</t>
  </si>
  <si>
    <t>Soziale Einrichtungen: Kinderbetreuung, Kindergarten, Gemeinschaftseinrichtung, weitere</t>
  </si>
  <si>
    <t>Areal-internes Angebot zur Verkehrsreduktion</t>
  </si>
  <si>
    <t>E2.6 Bidirektionale Ladestationen</t>
  </si>
  <si>
    <t>Anzahl Parkplätze total</t>
  </si>
  <si>
    <t xml:space="preserve">Anzahl Parkplätze mit bidirektionalen Ladestationen </t>
  </si>
  <si>
    <t xml:space="preserve">Anteil Parkplätze mit bidirektionalen Ladestationen </t>
  </si>
  <si>
    <t>Hilfstool Wahlvorgaben</t>
  </si>
  <si>
    <t>B1.4 Sicherstellung einer hohen Nutzungsdichte</t>
  </si>
  <si>
    <t>B1.5 Visualisierung von Messgrössen für Nutzende</t>
  </si>
  <si>
    <t>B1.6 Joker Areal-Management</t>
  </si>
  <si>
    <t>C1.5 Innovative Speicherlösungen</t>
  </si>
  <si>
    <t>C2.2 Einsatz lokaler Ressourcen</t>
  </si>
  <si>
    <t xml:space="preserve">C2.3 Wiederverwendung von Bauteilgruppen </t>
  </si>
  <si>
    <t>C2.4 Wenig Erdbewegungen für Geländegestaltung</t>
  </si>
  <si>
    <t>C2.5 Joker Energie und Treibhausgase</t>
  </si>
  <si>
    <t>D1.4 Durchlüftung im Areal</t>
  </si>
  <si>
    <t>D1.5 Regenwassernutzung</t>
  </si>
  <si>
    <t>D1.6 Keine Unterbauung von Freiflächen</t>
  </si>
  <si>
    <t>D1.7 Joker Komfort und Klimaanpassung</t>
  </si>
  <si>
    <t>E2.3 Minimum an Personenwagenabstellplätzen</t>
  </si>
  <si>
    <t>E2.7 Joker Mobilität</t>
  </si>
  <si>
    <t>Beschreibung des Angebots</t>
  </si>
  <si>
    <t>Vorgabe</t>
  </si>
  <si>
    <t>EBF [m2]</t>
  </si>
  <si>
    <t>Aushubmaterial total</t>
  </si>
  <si>
    <t>Aushubmaterial mit Abtransport</t>
  </si>
  <si>
    <t>Wohnen MFH</t>
  </si>
  <si>
    <t>Wohnen EFH</t>
  </si>
  <si>
    <t>Verwaltung</t>
  </si>
  <si>
    <t xml:space="preserve">Schulen </t>
  </si>
  <si>
    <t>Verkauf</t>
  </si>
  <si>
    <t>Restaurant</t>
  </si>
  <si>
    <t>Versammlung</t>
  </si>
  <si>
    <t>Spitäler</t>
  </si>
  <si>
    <t>Industrie</t>
  </si>
  <si>
    <t>Lager</t>
  </si>
  <si>
    <t>Sportbauten</t>
  </si>
  <si>
    <t>Hallenbäder</t>
  </si>
  <si>
    <t>Weitere</t>
  </si>
  <si>
    <t>Projektwert</t>
  </si>
  <si>
    <t>Bewohner</t>
  </si>
  <si>
    <t>m2</t>
  </si>
  <si>
    <t>Einheit</t>
  </si>
  <si>
    <t>Vollzeitäquivalent</t>
  </si>
  <si>
    <t>Schüler</t>
  </si>
  <si>
    <t>Verkauf (Fachgeschäft)</t>
  </si>
  <si>
    <t>Verkauf (Lebensmittelgeschäft)</t>
  </si>
  <si>
    <t>Anzahl</t>
  </si>
  <si>
    <t>Erfüllt?</t>
  </si>
  <si>
    <t>EBF total der zweitgrössten Gebäudekategorie</t>
  </si>
  <si>
    <t>EBF total der grössten Gebäudekategorie</t>
  </si>
  <si>
    <t>Flächenmässig grösste Gebäudekategorie</t>
  </si>
  <si>
    <t>Flächenmässig zweitgrösste Gebäudekategorie</t>
  </si>
  <si>
    <t>Auswahlfeld</t>
  </si>
  <si>
    <t>Eingabe</t>
  </si>
  <si>
    <t>Anleitung</t>
  </si>
  <si>
    <t>Angaben zur Nutzungsdichte</t>
  </si>
  <si>
    <t>Resultate</t>
  </si>
  <si>
    <t>Version</t>
  </si>
  <si>
    <t>Angaben zu den Angeboten zur Verkehrsreduktion</t>
  </si>
  <si>
    <t>Angaben zu den bidirektionalen Ladestationen</t>
  </si>
  <si>
    <t>Angaben zum Abtransport von Aushubmaterial</t>
  </si>
  <si>
    <t>Energiebezugsfläche Areal total</t>
  </si>
  <si>
    <t>Angaben zu Dachflächen</t>
  </si>
  <si>
    <t>Dachflächen, deren Regenwasser-Abfluss gespeichert und wieder genutzt wird</t>
  </si>
  <si>
    <t>Anteil Dachflächen mit Regenwassernutzung</t>
  </si>
  <si>
    <t>Dachflächen im Areal total</t>
  </si>
  <si>
    <t>Angaben zur Visualisierung</t>
  </si>
  <si>
    <t>Energiebezugsfläche mit Wohnnutzung mit Visualisierung der Messgrössen</t>
  </si>
  <si>
    <t>Anteil Wohnnutzung mit Visualisierung der Messgrössen</t>
  </si>
  <si>
    <t>Energiebezugsfläche mit Wohnnutzung (Gebäudekategorien I + II) total</t>
  </si>
  <si>
    <t>Angaben zu Personenwagenabstellplätzen</t>
  </si>
  <si>
    <t>Zentrum</t>
  </si>
  <si>
    <t>Agglomeration</t>
  </si>
  <si>
    <t>Land</t>
  </si>
  <si>
    <t>Anzahl Wohnungen</t>
  </si>
  <si>
    <t>Dieses Hilfstool ist für die Berechnung in Wohnnutzungen und Verwaltung geeignet (Gebäudekategorien I - III). Andere Nutzungen müssen gemäss VSS-Norm 40 281 berechnet werden.</t>
  </si>
  <si>
    <t>Personenwagenabstellplätze für Wohnnutzung</t>
  </si>
  <si>
    <t>Personenwagenabstellplätze für Verwaltung</t>
  </si>
  <si>
    <t>PP/Wohnung</t>
  </si>
  <si>
    <t>PP/100m2 BGF</t>
  </si>
  <si>
    <t>Anzahl Personenwagenabstellplätze</t>
  </si>
  <si>
    <t>Lage des Areals</t>
  </si>
  <si>
    <t>Angaben zu den Massnahmen</t>
  </si>
  <si>
    <t>Joker</t>
  </si>
  <si>
    <t>Thema Joker</t>
  </si>
  <si>
    <t>Titel</t>
  </si>
  <si>
    <t>Beschreibung und Wirkung</t>
  </si>
  <si>
    <t>Nachweise / Beilagen</t>
  </si>
  <si>
    <t>B1.6, C2.5, D1.7 und E2.7 (Joker Wahlvorgaben)</t>
  </si>
  <si>
    <t>Angaben zur Massnahme</t>
  </si>
  <si>
    <t>EBF total</t>
  </si>
  <si>
    <t>Flächenanteil 80% oder mehr -&gt; 2. Gebäudekategorie muss nicht eingegeben werden</t>
  </si>
  <si>
    <t>Bruttogeschossfläche Verwaltung</t>
  </si>
  <si>
    <t>Art des Bauvorhabens</t>
  </si>
  <si>
    <t>Gebäudebezeichnung</t>
  </si>
  <si>
    <t>x</t>
  </si>
  <si>
    <t>Neubau</t>
  </si>
  <si>
    <t>Erneuerung</t>
  </si>
  <si>
    <t>Angaben zu Gebäuden mit Einsatz lokaler Ressourcen</t>
  </si>
  <si>
    <t>Anzahl Gebäude mit Einsatz lokaler Ressourcen</t>
  </si>
  <si>
    <t>Anzahl lokale Bauteilgruppen</t>
  </si>
  <si>
    <t>Fassade</t>
  </si>
  <si>
    <t>Decke</t>
  </si>
  <si>
    <t>Innenwände</t>
  </si>
  <si>
    <t>Dach</t>
  </si>
  <si>
    <t>Bodenplatte / Fundament / Aussenwände unter Terrain</t>
  </si>
  <si>
    <t>Fenster und Türen</t>
  </si>
  <si>
    <t>Anzahl Gebäude im Areal total</t>
  </si>
  <si>
    <t>Hauptschichten / -komponenten</t>
  </si>
  <si>
    <t>Aufschüttung, Hinterfüllung, Einbau von zugeführtem Boden, Belag</t>
  </si>
  <si>
    <t>Tragelement, Dämmung, Bekleidung aussen, Bekleidung innen</t>
  </si>
  <si>
    <t>Tragelement, Bodenbelag inklusive Unterlagsboden, Deckenbekleidung</t>
  </si>
  <si>
    <t>Tragelement, Wandbekleidung</t>
  </si>
  <si>
    <t>Tragelement, Dämmung, Deckung / Schutzschicht und Abdichtung, Bekleidung innen</t>
  </si>
  <si>
    <t>Tragelement, Dämmung</t>
  </si>
  <si>
    <t>Rahmen, Türblatt</t>
  </si>
  <si>
    <t>Bauteilgruppen</t>
  </si>
  <si>
    <t>Bitte ankreuzen, wenn mindestens eine der Hauptschicht / -komponente lokal ist</t>
  </si>
  <si>
    <r>
      <t>m</t>
    </r>
    <r>
      <rPr>
        <vertAlign val="superscript"/>
        <sz val="11"/>
        <color theme="1"/>
        <rFont val="Arial"/>
        <family val="2"/>
      </rPr>
      <t>2</t>
    </r>
  </si>
  <si>
    <r>
      <t>m</t>
    </r>
    <r>
      <rPr>
        <vertAlign val="superscript"/>
        <sz val="11"/>
        <color theme="1"/>
        <rFont val="Arial"/>
        <family val="2"/>
      </rPr>
      <t>3</t>
    </r>
  </si>
  <si>
    <r>
      <t>m</t>
    </r>
    <r>
      <rPr>
        <vertAlign val="superscript"/>
        <sz val="11"/>
        <color theme="1"/>
        <rFont val="Arial"/>
        <family val="2"/>
      </rPr>
      <t>3</t>
    </r>
    <r>
      <rPr>
        <sz val="11"/>
        <color theme="1"/>
        <rFont val="Arial"/>
        <family val="2"/>
      </rPr>
      <t>/m</t>
    </r>
    <r>
      <rPr>
        <vertAlign val="superscript"/>
        <sz val="11"/>
        <color theme="1"/>
        <rFont val="Arial"/>
        <family val="2"/>
      </rPr>
      <t>2</t>
    </r>
  </si>
  <si>
    <t>≤</t>
  </si>
  <si>
    <t>Baugrubenaushub / Umgebungsgestaltung</t>
  </si>
  <si>
    <t>Prezzi di affitto a copertura dei costi per i posti auto</t>
  </si>
  <si>
    <t xml:space="preserve">La mobilità sostenibile viene incentivata per le/i residenti e le/i dipendenti con almeno 175.- CHF all’anno per persona. </t>
  </si>
  <si>
    <t>Per gli utilizzatori di biciclette, esistono almeno tre diverse offerte di servizi complementari oppure di infrastrutture.</t>
  </si>
  <si>
    <t>Misure per la riduzione del TPM</t>
  </si>
  <si>
    <t>Indicazioni sulle misure</t>
  </si>
  <si>
    <t>Richiesta</t>
  </si>
  <si>
    <t>Beni di prima necessità: alimenti, bevande, articoli per l’igiene o medicamenti, altro</t>
  </si>
  <si>
    <t>Servizi: bar, ristoranti, caselle postali, bancomat, spazi di co-working, altro</t>
  </si>
  <si>
    <t>Istituzioni sociali: strutture per l’infanzia, asili, istituti comuni, altro</t>
  </si>
  <si>
    <t>Offerta per la riduzione del traffico interna al quartiere</t>
  </si>
  <si>
    <t>Campo di selezione</t>
  </si>
  <si>
    <t>Numero totale di parcheggi</t>
  </si>
  <si>
    <t>Numero di parcheggi con stazione di ricarica bidirezionale</t>
  </si>
  <si>
    <t>Parte di superficie uguale a 80% o superiore -&gt; Non è necessario inserire la seconda categoria di edificio</t>
  </si>
  <si>
    <t xml:space="preserve">B1.4 Garantire un’elevata densità di utilizzo </t>
  </si>
  <si>
    <t>B1.5 Visualizzazione delle grandezze misurabili per gli utenti</t>
  </si>
  <si>
    <t xml:space="preserve">B1.6 Jolly gestione del quartiere </t>
  </si>
  <si>
    <t xml:space="preserve">C1.5 Soluzioni di stoccaggio innovative </t>
  </si>
  <si>
    <t xml:space="preserve">C2.2 Utilizzo di risorse locali </t>
  </si>
  <si>
    <t xml:space="preserve">C2.3 Riutilizzo di gruppi di componenti </t>
  </si>
  <si>
    <t xml:space="preserve">C2.4 Movimenti di terra minimi nella progettazione del terreno </t>
  </si>
  <si>
    <t xml:space="preserve">C2.5 Jolly energia e gas serra </t>
  </si>
  <si>
    <t xml:space="preserve">D1.4 Ventilazione nel quartiere </t>
  </si>
  <si>
    <t xml:space="preserve">D1.5 Utilizzo dell’acqua piovana </t>
  </si>
  <si>
    <t xml:space="preserve">D1.6 Nessuna sotto-costruzione degli spazi aperti </t>
  </si>
  <si>
    <t xml:space="preserve">D1.7 Jolly comfort e adattamento al clima </t>
  </si>
  <si>
    <t xml:space="preserve">E2.3 Minimizzazione  del numero di parcheggi per auto </t>
  </si>
  <si>
    <t xml:space="preserve">E2.4 Offerte interne al quartiere per ridurre il traffico </t>
  </si>
  <si>
    <t xml:space="preserve">E2.5 Gestione della mobilità per la riduzione del TPM </t>
  </si>
  <si>
    <t xml:space="preserve">E2.6 Stazioni di ricarica bidirezionali </t>
  </si>
  <si>
    <t xml:space="preserve">E2.7 Jolly mobilità </t>
  </si>
  <si>
    <t>Jolly</t>
  </si>
  <si>
    <t>Tema jolly</t>
  </si>
  <si>
    <t>Titolo</t>
  </si>
  <si>
    <t>Descrizione ed effetto</t>
  </si>
  <si>
    <t>Abitazioni PF</t>
  </si>
  <si>
    <t>Abitazioni MF</t>
  </si>
  <si>
    <t xml:space="preserve">Amministrazione </t>
  </si>
  <si>
    <t>Scuole</t>
  </si>
  <si>
    <t>Negozi</t>
  </si>
  <si>
    <t>Ristoranti</t>
  </si>
  <si>
    <t>Locali pubblici</t>
  </si>
  <si>
    <t>Ospedali</t>
  </si>
  <si>
    <t>Magazzini</t>
  </si>
  <si>
    <t>Impianti sportivi</t>
  </si>
  <si>
    <t>Piscine coperte</t>
  </si>
  <si>
    <t>Altri</t>
  </si>
  <si>
    <t>Vendita (negozi specializzati)</t>
  </si>
  <si>
    <t>Vendita (negozi di alimentari)</t>
  </si>
  <si>
    <t>Numero</t>
  </si>
  <si>
    <t>sì</t>
  </si>
  <si>
    <t>no</t>
  </si>
  <si>
    <t>Istruzioni</t>
  </si>
  <si>
    <t>Categoria di edificio maggiore in termini di superficie</t>
  </si>
  <si>
    <t>AE totale della categoria di edificio maggiore</t>
  </si>
  <si>
    <t>Seconda maggiore categoria di edificio in termini di superficie</t>
  </si>
  <si>
    <t xml:space="preserve">AE totale della seconda maggiore categoria di edificio </t>
  </si>
  <si>
    <t xml:space="preserve">AE totale </t>
  </si>
  <si>
    <t>AE [m2]</t>
  </si>
  <si>
    <t>Unità</t>
  </si>
  <si>
    <t>Residenti</t>
  </si>
  <si>
    <t>Studenti</t>
  </si>
  <si>
    <t>Indicazioni sulla densità di utilizzo</t>
  </si>
  <si>
    <t xml:space="preserve">Risultati </t>
  </si>
  <si>
    <t>Indicazioni sull'offerta di riduzione del traffico</t>
  </si>
  <si>
    <t>Descrizione dell'offerta</t>
  </si>
  <si>
    <t>Versione</t>
  </si>
  <si>
    <t>Indicazioni sulle stazioni di ricarica bidirezionali</t>
  </si>
  <si>
    <t>Indicazioni sulla rimozione del materiale di scavo</t>
  </si>
  <si>
    <t>Totale materiale di scavo</t>
  </si>
  <si>
    <t>Superficie dei tetti con stoccaggio e recupero delle acque meteoriche</t>
  </si>
  <si>
    <t>Indicazioni sulle superfici dei tetti</t>
  </si>
  <si>
    <t>Percentuale delle superfici dei tetti con utilizzo dell'acqua piovana</t>
  </si>
  <si>
    <t>Indicazioni sulla visualizzazione</t>
  </si>
  <si>
    <t>Percentuale di utilizzo residenziale con visualizzazione delle grandezze misurate</t>
  </si>
  <si>
    <t>Indicazioni sui posti auto</t>
  </si>
  <si>
    <t>Superficie lorda amministrazione</t>
  </si>
  <si>
    <t>Valore di progetto</t>
  </si>
  <si>
    <t>Requisito</t>
  </si>
  <si>
    <t>Soddisfatto?</t>
  </si>
  <si>
    <t>Posti auto a utilizzo residenziale</t>
  </si>
  <si>
    <t>Posti auto a utilizzo amministrativo</t>
  </si>
  <si>
    <t>Lista</t>
  </si>
  <si>
    <t>Facciata</t>
  </si>
  <si>
    <t>Pareti interne</t>
  </si>
  <si>
    <t xml:space="preserve">Tetto </t>
  </si>
  <si>
    <t>Platea / fondazioni / pareti esterne contro terreno</t>
  </si>
  <si>
    <t>Finestre e porte</t>
  </si>
  <si>
    <t>Nuova costruzione</t>
  </si>
  <si>
    <t>Indicazioni sugli edifici che utilizzano risorse locali</t>
  </si>
  <si>
    <t>Designazione dell'edificio</t>
  </si>
  <si>
    <t>Numero di gruppi di componenti costruttive locali</t>
  </si>
  <si>
    <t>Numero di edifici con impiego di risorse locali</t>
  </si>
  <si>
    <t>Strati / componenti principali</t>
  </si>
  <si>
    <t>Rinterro, riempimento, installazione di terreno aggiunto, pavimentazione</t>
  </si>
  <si>
    <t>Elemento portante, isolamento, rivestimento esterno, rivestimento interno</t>
  </si>
  <si>
    <t>Elemento portante, rivestimento del pavimento compreso il sottofondo, rivestimento del soffitto</t>
  </si>
  <si>
    <t>Elemento portante, rivestimento delle pareti</t>
  </si>
  <si>
    <t>Elemento portante, isolamento, copertura / strato di protezione e impermeabilizzazione, rivestimento interno</t>
  </si>
  <si>
    <t>Elemento portante, isolamento</t>
  </si>
  <si>
    <t>Telaio, battente</t>
  </si>
  <si>
    <t>L'acquisto/affitto di posti auto è facoltativo</t>
  </si>
  <si>
    <t>Regolamentazione, nei contratti di locazione, della proprietà dell’auto (abitazione) oppure criteri definiti ed efficaci per l’assegnazione di posti auto rispettivamente per l’assegnazione di permessi di parcheggio (posti di lavoro).</t>
  </si>
  <si>
    <t>Distanza a piedi tra gli ingressi di tutti gli edifici e la fermata del trasporto pubblico più vicina ≤ 500 metri</t>
  </si>
  <si>
    <t>Strumento di verifica requisiti facoltativi</t>
  </si>
  <si>
    <t>Verifiche / allegati</t>
  </si>
  <si>
    <t>B1.6, C2.5, D1.7 e E2.7 (jolly requisiti facoltativi)</t>
  </si>
  <si>
    <t>Equivalenza a tempo pieno</t>
  </si>
  <si>
    <t>Parte di parcheggi con stazioni di ricarica bidirezionali</t>
  </si>
  <si>
    <t>Materiale di scavo con sgombero</t>
  </si>
  <si>
    <t>Superficie di riferimento energetico totale del quartiere</t>
  </si>
  <si>
    <t>Superficie totale dei tetti del quartiere</t>
  </si>
  <si>
    <t>Totale di superficie di riferimento energetico a utilizzo abitativo (categorie di edificio I + II)</t>
  </si>
  <si>
    <t>Superficie di riferimento energetico a utilizzo residenziale con visualizzazione delle grandezze misurate</t>
  </si>
  <si>
    <t>Questo strumento di verifica è adatto al calcolo in ambito residenziale e amministrativo (categorie di edificio I-III). Gli altri tipi di utilizzo devono essere calcolati secondo la norma VSS 40 281.</t>
  </si>
  <si>
    <t>Posizione del quartiere</t>
  </si>
  <si>
    <t>Numero di posti auto</t>
  </si>
  <si>
    <t>Numero di appartamenti</t>
  </si>
  <si>
    <t>Parcheggi/abitazione</t>
  </si>
  <si>
    <t>Parcheggi/100m2 SUL</t>
  </si>
  <si>
    <t>Soletta</t>
  </si>
  <si>
    <t>Numero totale di edifici nel quartiere</t>
  </si>
  <si>
    <t>Tipo di edificazione</t>
  </si>
  <si>
    <t>Gruppi di componenti costruttivi</t>
  </si>
  <si>
    <t>Per favore crociare se almeno uno degli strati / delle componenti principali è locale</t>
  </si>
  <si>
    <t>Pas d'obligation d'achat de places de parc pour voitures</t>
  </si>
  <si>
    <t>Loyers couvrant les coûts des places de parc pour voitures</t>
  </si>
  <si>
    <t>La mobilité respectueuse de l'environnement est encouragée pour les habitants et les employés à hauteur d'au moins 175 CHF par personne et par an.</t>
  </si>
  <si>
    <t>Au moins trois offres de services ou infrastructures complémentaires différentes sont proposées aux utilisateurs de vélos.</t>
  </si>
  <si>
    <t>Dispositions du contrat de location d'un logement concernant la possession d'une voiture ou critères efficaces pour l'attribution de places de parc ou d'autorisations de stationnement (travail).</t>
  </si>
  <si>
    <t>Distance de marche entre les entrées de tous les bâtiments et l'arrêt de transports publics le plus proche ≤ 500 mètres.</t>
  </si>
  <si>
    <t>Outil d'aide Mesures à choix</t>
  </si>
  <si>
    <t>Mesure de réduction du TIM</t>
  </si>
  <si>
    <t>Indications sur les mesures</t>
  </si>
  <si>
    <t>Saisie</t>
  </si>
  <si>
    <t>Marchandises : denrées alimentaires, boissons, articles d'hygiène ou médicaments, autres</t>
  </si>
  <si>
    <t>Services : Café, restaurant, boîte aux lettres, bancomat, espace de co-working, autres</t>
  </si>
  <si>
    <t>Institutions sociales : Garde d'enfants, jardin d'enfants, centre communautaire, autres</t>
  </si>
  <si>
    <t>Offre interne au quartier pour la réduction du trafic</t>
  </si>
  <si>
    <t>Champ de sélection</t>
  </si>
  <si>
    <t>Nombre total de places de parc pour voitures</t>
  </si>
  <si>
    <t xml:space="preserve">Nombre de places de parc avec stations de recharge bidirectionnelles </t>
  </si>
  <si>
    <t>Part de la surface de 80% ou plus -&gt; 2ème catégorie de bâtiment ne doit pas être saisie</t>
  </si>
  <si>
    <t>B1.4 Assurer une densité d'utilisation élevée</t>
  </si>
  <si>
    <t>B1.5 Visualisation des évaluations pour les utilisateurs</t>
  </si>
  <si>
    <t>C1.5 Solutions de stockage innovantes</t>
  </si>
  <si>
    <t>C2.2 Utilisation de ressources locales</t>
  </si>
  <si>
    <t xml:space="preserve">C2.3 Réutilisation de groupes d'éléments de construction </t>
  </si>
  <si>
    <t>C2.4 Peu de mouvements de terre pour l'aménagement du terrain</t>
  </si>
  <si>
    <t>C2.5 Joker énergie et gaz à effet de serre</t>
  </si>
  <si>
    <t>D1.4 Aération du quartier</t>
  </si>
  <si>
    <t>D1.5 Récupération d'eau de pluie</t>
  </si>
  <si>
    <t>D1.6 Pas de constructions souterraines en dehors de l'emprise au sol des bâtiments</t>
  </si>
  <si>
    <t>E2.3 Minimisation des places de parc</t>
  </si>
  <si>
    <t>E2.4 Mesures de réduction du trafic</t>
  </si>
  <si>
    <t>E2.5 Gestion de la mobilité pour réduire le TIM</t>
  </si>
  <si>
    <t>E2.6 Stations de recharge bidirectionnelles</t>
  </si>
  <si>
    <t>Thème Joker</t>
  </si>
  <si>
    <t>Titre</t>
  </si>
  <si>
    <t>Description et impact</t>
  </si>
  <si>
    <t>Justificatifs / Annexes</t>
  </si>
  <si>
    <t>B1.6, C2.5, D1.7 et E2.7 (Joker mesures à choix)</t>
  </si>
  <si>
    <t>Indications sur la mesure</t>
  </si>
  <si>
    <t>Habitat collectif</t>
  </si>
  <si>
    <t>Habitat individuel</t>
  </si>
  <si>
    <t>Administration</t>
  </si>
  <si>
    <t>École</t>
  </si>
  <si>
    <t>Commerce</t>
  </si>
  <si>
    <t>Restauration</t>
  </si>
  <si>
    <t>Lieu de rassemblement</t>
  </si>
  <si>
    <t>Hôpital</t>
  </si>
  <si>
    <t>Dépôt</t>
  </si>
  <si>
    <t>Installations sportives</t>
  </si>
  <si>
    <t>Piscines couvertes</t>
  </si>
  <si>
    <t>Autres</t>
  </si>
  <si>
    <t>Vente (magasin spécialisé)</t>
  </si>
  <si>
    <t>Vente (magasin d'alimentation)</t>
  </si>
  <si>
    <t>Nombre</t>
  </si>
  <si>
    <t>oui</t>
  </si>
  <si>
    <t>non</t>
  </si>
  <si>
    <t>Instructions</t>
  </si>
  <si>
    <t>Catégorie de bâtiment la plus grande en termes de surface</t>
  </si>
  <si>
    <t>SRE totale de la plus grande catégorie de bâtiments</t>
  </si>
  <si>
    <t>Surface de la deuxième plus grande catégorie de bâtiments</t>
  </si>
  <si>
    <t>SRE totale de la deuxième catégorie de bâtiments la plus importante en surface</t>
  </si>
  <si>
    <t>SRE total</t>
  </si>
  <si>
    <t>SRE [m2]</t>
  </si>
  <si>
    <t>Unité</t>
  </si>
  <si>
    <t>Occupants</t>
  </si>
  <si>
    <t>Équivalent temps plein</t>
  </si>
  <si>
    <t>Élèves</t>
  </si>
  <si>
    <t>Données sur la densité d'utilisation</t>
  </si>
  <si>
    <t>Résultats</t>
  </si>
  <si>
    <t>Indications sur les offres de réduction du trafic</t>
  </si>
  <si>
    <t>Description de l'offre</t>
  </si>
  <si>
    <t>Indications sur les stations de recharge bidirectionnelles</t>
  </si>
  <si>
    <t xml:space="preserve">Proportion de places de stationnement équipées de stations de recharge bidirectionnelles </t>
  </si>
  <si>
    <t>Indications sur l'évacuation des matériaux d'excavation</t>
  </si>
  <si>
    <t>Total des matériaux d'excavation</t>
  </si>
  <si>
    <t>Matériaux d'excavation avec évacuation</t>
  </si>
  <si>
    <t>Surface de référence énergétique du quartier total</t>
  </si>
  <si>
    <t>Surfaces de toitures dans le quartier total</t>
  </si>
  <si>
    <t>Surfaces de toitures dont l'écoulement des eaux de pluie est accumulé et réutilisé</t>
  </si>
  <si>
    <t>Données sur les surfaces de toitures</t>
  </si>
  <si>
    <t>Part des surfaces de toitures avec utilisation de l'eau de pluie</t>
  </si>
  <si>
    <t>Indications sur la visualisation</t>
  </si>
  <si>
    <t>Surface de référence énergétique avec utilisation résidentielle (catégories de bâtiments I + II) totale</t>
  </si>
  <si>
    <t>Surface de référence énergétique avec utilisation résidentielle avec visualisation des grandeurs mesurées</t>
  </si>
  <si>
    <t>Part d'utilisation résidentielle avec visualisation des grandeurs mesurées</t>
  </si>
  <si>
    <t>Données sur les places de parc pour voitures</t>
  </si>
  <si>
    <t>Cet outil d'aide est adapté au calcul dans les affectations résidentielles et administratives (catégories de bâtiments I - III). Les autres affectations doivent être calculées selon la norme VSS 40 281.</t>
  </si>
  <si>
    <t>Situation du quartier</t>
  </si>
  <si>
    <t>Nombre de places de parc pour voitures</t>
  </si>
  <si>
    <t>Nombre de logements</t>
  </si>
  <si>
    <t>Surface brute de plancher de l'administration</t>
  </si>
  <si>
    <t>Valeur du projet</t>
  </si>
  <si>
    <t>Objectif</t>
  </si>
  <si>
    <t>Respecté par le projet?</t>
  </si>
  <si>
    <t>Places de parc pour voitures (pour l'habitat)</t>
  </si>
  <si>
    <t>Places de parc pour voitures (pour l'administration)</t>
  </si>
  <si>
    <t>PP/logement</t>
  </si>
  <si>
    <t>PP/100m2 de surface brute</t>
  </si>
  <si>
    <t>Excavation de la fouille / aménagement des alentours</t>
  </si>
  <si>
    <t>Scavo / sistemazione del paesaggio</t>
  </si>
  <si>
    <t>Façade</t>
  </si>
  <si>
    <t>Plafond</t>
  </si>
  <si>
    <t>Murs intérieurs</t>
  </si>
  <si>
    <t>Toiture</t>
  </si>
  <si>
    <t>Dalle de sol / fondations / murs extérieurs sous le terrain</t>
  </si>
  <si>
    <t>Fenêtres et portes</t>
  </si>
  <si>
    <t>Nouvelle construction</t>
  </si>
  <si>
    <t>Rénovation</t>
  </si>
  <si>
    <t>Risanamento</t>
  </si>
  <si>
    <t>Données sur les bâtiments utilisant des ressources locales</t>
  </si>
  <si>
    <t>Nombre total de bâtiments sur le quartier</t>
  </si>
  <si>
    <t>Désignation du bâtiment</t>
  </si>
  <si>
    <t>Type de construction</t>
  </si>
  <si>
    <t>Nombre de groupes d'éléments de construction locaux</t>
  </si>
  <si>
    <t>Nombre de bâtiments avec utilisation de ressources locales</t>
  </si>
  <si>
    <t>Couches / composants principaux</t>
  </si>
  <si>
    <t>Remblai, remblayage, mise en place de sol apporté, revêtement</t>
  </si>
  <si>
    <t>Élément porteur, isolation, revêtement extérieur, revêtement intérieur</t>
  </si>
  <si>
    <t>Élément porteur, revêtement de sol y compris sous-couche, revêtement de plafond</t>
  </si>
  <si>
    <t>Élément porteur, revêtement mural</t>
  </si>
  <si>
    <t>Élément porteur, isolation, couverture / couche de protection et étanchéité, revêtement intérieur</t>
  </si>
  <si>
    <t>Élément porteur, isolation</t>
  </si>
  <si>
    <t>Cadre, panneau de porte</t>
  </si>
  <si>
    <t>Groupes d'éléments de construction</t>
  </si>
  <si>
    <t>Veuillez cocher si au moins une des couches ou un des composants principaux est local</t>
  </si>
  <si>
    <t>B1.6 Joker "Gérance du quartier"</t>
  </si>
  <si>
    <t>D1.7 Joker "Confort et adaptation climat"</t>
  </si>
  <si>
    <t>E2.7 Joker "Mobilité"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</si>
</sst>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0.0"/>
    <numFmt numFmtId="166" formatCode="#,##0.0"/>
  </numFmts>
  <fonts count="21" x14ac:knownFonts="1">
    <font>
      <sz val="11"/>
      <color theme="1"/>
      <name val="Calibri"/>
      <family val="2"/>
      <scheme val="minor"/>
    </font>
    <font>
      <sz val="11"/>
      <color theme="1"/>
      <name val="Calibri"/>
      <family val="2"/>
      <scheme val="minor"/>
    </font>
    <font>
      <b/>
      <sz val="9"/>
      <name val="Arial"/>
      <family val="2"/>
    </font>
    <font>
      <sz val="9"/>
      <name val="Arial"/>
      <family val="2"/>
    </font>
    <font>
      <sz val="9"/>
      <color theme="1"/>
      <name val="Arial"/>
      <family val="2"/>
    </font>
    <font>
      <b/>
      <sz val="11"/>
      <color theme="1"/>
      <name val="Arial"/>
      <family val="2"/>
    </font>
    <font>
      <sz val="11"/>
      <color theme="1"/>
      <name val="Arial"/>
      <family val="2"/>
    </font>
    <font>
      <sz val="8"/>
      <name val="Arial"/>
      <family val="2"/>
    </font>
    <font>
      <sz val="9"/>
      <color theme="0"/>
      <name val="Arial"/>
      <family val="2"/>
    </font>
    <font>
      <sz val="9"/>
      <color theme="1"/>
      <name val="Calibri"/>
      <family val="2"/>
    </font>
    <font>
      <sz val="11"/>
      <name val="Arial"/>
      <family val="2"/>
    </font>
    <font>
      <sz val="10"/>
      <color theme="1"/>
      <name val="Arial"/>
      <family val="2"/>
    </font>
    <font>
      <sz val="8"/>
      <name val="Calibri"/>
      <family val="2"/>
      <scheme val="minor"/>
    </font>
    <font>
      <sz val="9"/>
      <color indexed="81"/>
      <name val="Segoe UI"/>
      <family val="2"/>
    </font>
    <font>
      <b/>
      <sz val="11"/>
      <color rgb="FFFF0000"/>
      <name val="Arial"/>
      <family val="2"/>
    </font>
    <font>
      <b/>
      <sz val="12"/>
      <color theme="1"/>
      <name val="Arial"/>
      <family val="2"/>
    </font>
    <font>
      <i/>
      <sz val="11"/>
      <color theme="1"/>
      <name val="Arial"/>
      <family val="2"/>
    </font>
    <font>
      <b/>
      <sz val="11"/>
      <name val="Arial"/>
      <family val="2"/>
    </font>
    <font>
      <sz val="11"/>
      <color theme="0"/>
      <name val="Arial"/>
      <family val="2"/>
    </font>
    <font>
      <vertAlign val="superscript"/>
      <sz val="11"/>
      <color theme="1"/>
      <name val="Arial"/>
      <family val="2"/>
    </font>
    <font>
      <sz val="11"/>
      <color theme="1"/>
      <name val="Calibri"/>
      <family val="2"/>
    </font>
  </fonts>
  <fills count="12">
    <fill>
      <patternFill patternType="none"/>
    </fill>
    <fill>
      <patternFill patternType="gray125"/>
    </fill>
    <fill>
      <patternFill patternType="solid">
        <fgColor theme="0"/>
        <bgColor indexed="64"/>
      </patternFill>
    </fill>
    <fill>
      <patternFill patternType="solid">
        <fgColor rgb="FFCCFF66"/>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rgb="FFEEFFDD"/>
        <bgColor indexed="64"/>
      </patternFill>
    </fill>
    <fill>
      <patternFill patternType="solid">
        <fgColor rgb="FFFFB7B7"/>
        <bgColor indexed="64"/>
      </patternFill>
    </fill>
    <fill>
      <patternFill patternType="solid">
        <fgColor rgb="FFF727BC"/>
        <bgColor indexed="64"/>
      </patternFill>
    </fill>
  </fills>
  <borders count="58">
    <border>
      <left/>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style="thin">
        <color auto="1"/>
      </right>
      <top/>
      <bottom style="hair">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diagonal/>
    </border>
    <border>
      <left style="thin">
        <color auto="1"/>
      </left>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auto="1"/>
      </right>
      <top style="thin">
        <color auto="1"/>
      </top>
      <bottom/>
      <diagonal/>
    </border>
    <border>
      <left/>
      <right/>
      <top style="hair">
        <color auto="1"/>
      </top>
      <bottom/>
      <diagonal/>
    </border>
    <border>
      <left/>
      <right/>
      <top style="thin">
        <color auto="1"/>
      </top>
      <bottom/>
      <diagonal/>
    </border>
    <border>
      <left/>
      <right style="thin">
        <color auto="1"/>
      </right>
      <top/>
      <bottom/>
      <diagonal/>
    </border>
    <border>
      <left style="thin">
        <color auto="1"/>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thin">
        <color auto="1"/>
      </left>
      <right style="hair">
        <color auto="1"/>
      </right>
      <top/>
      <bottom style="hair">
        <color auto="1"/>
      </bottom>
      <diagonal/>
    </border>
    <border>
      <left style="hair">
        <color auto="1"/>
      </left>
      <right/>
      <top style="thin">
        <color auto="1"/>
      </top>
      <bottom style="thin">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thin">
        <color auto="1"/>
      </top>
      <bottom style="hair">
        <color auto="1"/>
      </bottom>
      <diagonal/>
    </border>
    <border>
      <left style="hair">
        <color auto="1"/>
      </left>
      <right/>
      <top/>
      <bottom style="hair">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4">
    <xf numFmtId="0" fontId="0" fillId="0" borderId="0" xfId="0"/>
    <xf numFmtId="0" fontId="2" fillId="0" borderId="1" xfId="0" applyFont="1" applyBorder="1" applyAlignment="1">
      <alignment horizontal="center" wrapText="1"/>
    </xf>
    <xf numFmtId="0" fontId="2" fillId="2" borderId="1" xfId="0" applyFont="1" applyFill="1" applyBorder="1" applyAlignment="1">
      <alignment horizontal="center" wrapText="1"/>
    </xf>
    <xf numFmtId="0" fontId="2" fillId="3" borderId="0" xfId="0" applyFont="1" applyFill="1" applyAlignment="1" applyProtection="1">
      <alignment horizontal="center" wrapText="1"/>
      <protection locked="0"/>
    </xf>
    <xf numFmtId="0" fontId="2" fillId="4" borderId="2" xfId="0" applyFont="1" applyFill="1" applyBorder="1" applyAlignment="1">
      <alignment horizontal="left" wrapText="1"/>
    </xf>
    <xf numFmtId="0" fontId="2" fillId="2" borderId="3" xfId="0" applyFont="1" applyFill="1" applyBorder="1" applyAlignment="1">
      <alignment wrapText="1"/>
    </xf>
    <xf numFmtId="164" fontId="3" fillId="0" borderId="0" xfId="1" applyNumberFormat="1" applyFont="1" applyAlignment="1">
      <alignment wrapText="1"/>
    </xf>
    <xf numFmtId="0" fontId="3" fillId="0" borderId="0" xfId="0" applyFont="1" applyAlignment="1">
      <alignment wrapText="1"/>
    </xf>
    <xf numFmtId="0" fontId="3" fillId="0" borderId="0" xfId="0" applyFont="1" applyAlignment="1">
      <alignment horizontal="left" wrapText="1"/>
    </xf>
    <xf numFmtId="0" fontId="4" fillId="0" borderId="0" xfId="0" applyFont="1"/>
    <xf numFmtId="0" fontId="2" fillId="5" borderId="4" xfId="0" applyFont="1" applyFill="1" applyBorder="1" applyAlignment="1">
      <alignment horizontal="center" wrapText="1"/>
    </xf>
    <xf numFmtId="0" fontId="2" fillId="2" borderId="5" xfId="0" applyFont="1" applyFill="1" applyBorder="1" applyAlignment="1">
      <alignment horizontal="center" wrapText="1"/>
    </xf>
    <xf numFmtId="0" fontId="3" fillId="5" borderId="6" xfId="0" applyFont="1" applyFill="1" applyBorder="1" applyAlignment="1">
      <alignment horizontal="center" wrapText="1"/>
    </xf>
    <xf numFmtId="0" fontId="2" fillId="4" borderId="7" xfId="0" applyFont="1" applyFill="1" applyBorder="1" applyAlignment="1">
      <alignment horizontal="left" wrapText="1"/>
    </xf>
    <xf numFmtId="0" fontId="2" fillId="4" borderId="2" xfId="0" applyFont="1" applyFill="1" applyBorder="1" applyAlignment="1">
      <alignment horizontal="center" wrapText="1"/>
    </xf>
    <xf numFmtId="0" fontId="2" fillId="2" borderId="2" xfId="0" applyFont="1" applyFill="1" applyBorder="1" applyAlignment="1">
      <alignment horizontal="center" wrapText="1"/>
    </xf>
    <xf numFmtId="0" fontId="2" fillId="4" borderId="3" xfId="0" applyFont="1" applyFill="1" applyBorder="1" applyAlignment="1">
      <alignment horizontal="left" wrapText="1"/>
    </xf>
    <xf numFmtId="0" fontId="2" fillId="6" borderId="3" xfId="0" applyFont="1" applyFill="1" applyBorder="1" applyAlignment="1">
      <alignment wrapText="1"/>
    </xf>
    <xf numFmtId="0" fontId="2" fillId="7" borderId="3" xfId="0" applyFont="1" applyFill="1" applyBorder="1" applyAlignment="1">
      <alignment wrapText="1"/>
    </xf>
    <xf numFmtId="0" fontId="2" fillId="8" borderId="3" xfId="0" applyFont="1" applyFill="1" applyBorder="1" applyAlignment="1">
      <alignment wrapText="1"/>
    </xf>
    <xf numFmtId="0" fontId="4" fillId="0" borderId="0" xfId="0" applyFont="1" applyAlignment="1">
      <alignment horizontal="center"/>
    </xf>
    <xf numFmtId="0" fontId="4" fillId="0" borderId="0" xfId="0" applyFont="1" applyAlignment="1">
      <alignment horizontal="left" wrapText="1"/>
    </xf>
    <xf numFmtId="0" fontId="4" fillId="0" borderId="0" xfId="0" applyFont="1" applyAlignment="1">
      <alignment wrapText="1"/>
    </xf>
    <xf numFmtId="0" fontId="4" fillId="0" borderId="8" xfId="0" applyFont="1" applyBorder="1" applyAlignment="1">
      <alignment horizontal="left"/>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xf numFmtId="0" fontId="6" fillId="0" borderId="0" xfId="0" applyFont="1" applyAlignment="1">
      <alignment vertical="top" wrapText="1"/>
    </xf>
    <xf numFmtId="0" fontId="6" fillId="0" borderId="12" xfId="0" applyFont="1" applyBorder="1" applyAlignment="1">
      <alignment vertical="top" wrapText="1"/>
    </xf>
    <xf numFmtId="0" fontId="6" fillId="0" borderId="15" xfId="0" applyFont="1" applyBorder="1" applyAlignment="1">
      <alignment vertical="top" wrapText="1"/>
    </xf>
    <xf numFmtId="0" fontId="6" fillId="0" borderId="24" xfId="0" applyFont="1" applyBorder="1"/>
    <xf numFmtId="0" fontId="5" fillId="0" borderId="0" xfId="0" applyFont="1" applyAlignment="1">
      <alignment vertical="top" wrapText="1"/>
    </xf>
    <xf numFmtId="0" fontId="7" fillId="5" borderId="0" xfId="0" applyFont="1" applyFill="1" applyAlignment="1">
      <alignment horizontal="center" vertical="center"/>
    </xf>
    <xf numFmtId="0" fontId="2" fillId="0" borderId="0" xfId="0" applyFont="1" applyAlignment="1">
      <alignment horizontal="center"/>
    </xf>
    <xf numFmtId="0" fontId="7" fillId="9" borderId="0" xfId="0"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2" fillId="0" borderId="0" xfId="0" applyFont="1"/>
    <xf numFmtId="0" fontId="3" fillId="4" borderId="0" xfId="0" applyFont="1" applyFill="1" applyAlignment="1">
      <alignment horizontal="center" vertical="center"/>
    </xf>
    <xf numFmtId="0" fontId="3" fillId="4" borderId="0" xfId="0" applyFont="1" applyFill="1"/>
    <xf numFmtId="0" fontId="3" fillId="0" borderId="0" xfId="0" applyFont="1"/>
    <xf numFmtId="0" fontId="2" fillId="4" borderId="0" xfId="0" applyFont="1" applyFill="1" applyAlignment="1">
      <alignment horizontal="right" vertical="center"/>
    </xf>
    <xf numFmtId="0" fontId="8" fillId="4" borderId="0" xfId="0" applyFont="1" applyFill="1" applyAlignment="1">
      <alignment horizontal="left" vertical="center"/>
    </xf>
    <xf numFmtId="0" fontId="8" fillId="4" borderId="0" xfId="0" applyFont="1" applyFill="1"/>
    <xf numFmtId="0" fontId="2" fillId="4" borderId="0" xfId="0" applyFont="1" applyFill="1"/>
    <xf numFmtId="0" fontId="5" fillId="0" borderId="0" xfId="0" applyFont="1" applyAlignment="1">
      <alignment wrapText="1"/>
    </xf>
    <xf numFmtId="0" fontId="5" fillId="0" borderId="0" xfId="0" applyFont="1"/>
    <xf numFmtId="0" fontId="7" fillId="0" borderId="0" xfId="0" applyFont="1" applyAlignment="1">
      <alignment horizontal="center" vertical="center"/>
    </xf>
    <xf numFmtId="0" fontId="2" fillId="0" borderId="0" xfId="0" applyFont="1" applyAlignment="1">
      <alignment horizontal="right" vertical="center"/>
    </xf>
    <xf numFmtId="0" fontId="8" fillId="0" borderId="0" xfId="0" applyFont="1" applyAlignment="1">
      <alignment horizontal="left" vertical="center"/>
    </xf>
    <xf numFmtId="0" fontId="8" fillId="0" borderId="0" xfId="0" applyFont="1"/>
    <xf numFmtId="0" fontId="6" fillId="0" borderId="0" xfId="0" applyFont="1" applyAlignment="1">
      <alignment vertical="center"/>
    </xf>
    <xf numFmtId="0" fontId="6" fillId="0" borderId="0" xfId="0" applyFont="1" applyAlignment="1">
      <alignment vertical="top"/>
    </xf>
    <xf numFmtId="0" fontId="6" fillId="0" borderId="15" xfId="0" applyFont="1" applyBorder="1" applyAlignment="1">
      <alignment vertical="top"/>
    </xf>
    <xf numFmtId="0" fontId="6" fillId="0" borderId="17" xfId="0" applyFont="1" applyBorder="1" applyAlignment="1">
      <alignment vertical="top"/>
    </xf>
    <xf numFmtId="0" fontId="6" fillId="0" borderId="22" xfId="0" applyFont="1" applyBorder="1" applyAlignment="1">
      <alignment vertical="top"/>
    </xf>
    <xf numFmtId="0" fontId="6" fillId="0" borderId="33" xfId="0" applyFont="1" applyBorder="1" applyAlignment="1">
      <alignment vertical="top"/>
    </xf>
    <xf numFmtId="0" fontId="6" fillId="0" borderId="33" xfId="0" applyFont="1" applyBorder="1" applyAlignment="1">
      <alignment vertical="center"/>
    </xf>
    <xf numFmtId="0" fontId="6" fillId="0" borderId="34" xfId="0" applyFont="1" applyBorder="1" applyAlignment="1">
      <alignment vertical="center"/>
    </xf>
    <xf numFmtId="0" fontId="10" fillId="0" borderId="0" xfId="0" applyFont="1" applyAlignment="1">
      <alignment horizontal="center" vertical="top" wrapText="1"/>
    </xf>
    <xf numFmtId="0" fontId="6" fillId="0" borderId="12" xfId="0" applyFont="1" applyBorder="1"/>
    <xf numFmtId="0" fontId="6" fillId="0" borderId="12" xfId="0" applyFont="1" applyBorder="1" applyAlignment="1">
      <alignment vertical="center" wrapText="1"/>
    </xf>
    <xf numFmtId="0" fontId="6" fillId="0" borderId="0" xfId="0" applyFont="1" applyAlignment="1">
      <alignment vertical="center" wrapText="1"/>
    </xf>
    <xf numFmtId="0" fontId="6" fillId="0" borderId="17"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xf>
    <xf numFmtId="9" fontId="6" fillId="0" borderId="18" xfId="2" applyFont="1" applyBorder="1" applyAlignment="1">
      <alignment horizontal="center" vertical="center" wrapText="1"/>
    </xf>
    <xf numFmtId="3" fontId="6" fillId="5" borderId="14" xfId="0" applyNumberFormat="1" applyFont="1" applyFill="1" applyBorder="1" applyAlignment="1" applyProtection="1">
      <alignment horizontal="center" vertical="center" wrapText="1"/>
      <protection locked="0"/>
    </xf>
    <xf numFmtId="3" fontId="6" fillId="5" borderId="19" xfId="0" applyNumberFormat="1" applyFont="1" applyFill="1" applyBorder="1" applyAlignment="1" applyProtection="1">
      <alignment horizontal="center" vertical="center" wrapText="1"/>
      <protection locked="0"/>
    </xf>
    <xf numFmtId="0" fontId="6" fillId="0" borderId="15" xfId="0" applyFont="1" applyBorder="1" applyAlignment="1">
      <alignment vertical="center" wrapText="1"/>
    </xf>
    <xf numFmtId="166" fontId="6" fillId="0" borderId="29" xfId="2" applyNumberFormat="1" applyFont="1" applyBorder="1" applyAlignment="1">
      <alignment horizontal="center"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40" xfId="0" applyFont="1" applyBorder="1"/>
    <xf numFmtId="0" fontId="6" fillId="0" borderId="20" xfId="0" applyFont="1" applyBorder="1" applyAlignment="1">
      <alignment vertical="center"/>
    </xf>
    <xf numFmtId="0" fontId="6" fillId="0" borderId="23" xfId="0" applyFont="1" applyBorder="1" applyAlignment="1">
      <alignment vertical="center" wrapText="1"/>
    </xf>
    <xf numFmtId="0" fontId="6" fillId="0" borderId="41" xfId="0" applyFont="1" applyBorder="1"/>
    <xf numFmtId="0" fontId="6" fillId="0" borderId="8" xfId="0" applyFont="1" applyBorder="1" applyAlignment="1">
      <alignment vertical="center" wrapText="1"/>
    </xf>
    <xf numFmtId="0" fontId="6" fillId="0" borderId="21" xfId="0" applyFont="1" applyBorder="1" applyAlignment="1">
      <alignment vertical="center" wrapText="1"/>
    </xf>
    <xf numFmtId="0" fontId="6" fillId="0" borderId="21" xfId="0" applyFont="1" applyBorder="1"/>
    <xf numFmtId="0" fontId="6" fillId="0" borderId="25" xfId="0" applyFont="1" applyBorder="1" applyAlignment="1">
      <alignment vertical="center"/>
    </xf>
    <xf numFmtId="9" fontId="6" fillId="0" borderId="18" xfId="2" applyFont="1" applyBorder="1" applyAlignment="1" applyProtection="1">
      <alignment horizontal="center" vertical="center" wrapText="1"/>
    </xf>
    <xf numFmtId="0" fontId="14" fillId="0" borderId="16" xfId="0" applyFont="1" applyBorder="1" applyAlignment="1">
      <alignment horizontal="center" vertical="center"/>
    </xf>
    <xf numFmtId="0" fontId="6" fillId="0" borderId="22" xfId="0" applyFont="1" applyBorder="1" applyAlignment="1">
      <alignment vertical="center"/>
    </xf>
    <xf numFmtId="0" fontId="6" fillId="0" borderId="7" xfId="0" applyFont="1" applyBorder="1" applyAlignment="1">
      <alignment vertical="center"/>
    </xf>
    <xf numFmtId="0" fontId="6" fillId="0" borderId="22" xfId="0" applyFont="1" applyBorder="1" applyAlignment="1">
      <alignment vertical="center" wrapText="1"/>
    </xf>
    <xf numFmtId="0" fontId="6" fillId="0" borderId="8"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2" xfId="0" applyFont="1" applyBorder="1" applyAlignment="1">
      <alignment horizontal="center" vertical="center"/>
    </xf>
    <xf numFmtId="0" fontId="6" fillId="0" borderId="42" xfId="0" applyFont="1" applyBorder="1" applyAlignment="1">
      <alignment vertical="center"/>
    </xf>
    <xf numFmtId="0" fontId="6" fillId="0" borderId="43" xfId="0" applyFont="1" applyBorder="1" applyAlignment="1">
      <alignment vertical="center"/>
    </xf>
    <xf numFmtId="0" fontId="14" fillId="10" borderId="19" xfId="0" applyFont="1" applyFill="1" applyBorder="1" applyAlignment="1">
      <alignment horizontal="center" vertical="center"/>
    </xf>
    <xf numFmtId="166" fontId="6" fillId="0" borderId="18" xfId="0" applyNumberFormat="1" applyFont="1" applyBorder="1" applyAlignment="1">
      <alignment horizontal="center" vertical="center"/>
    </xf>
    <xf numFmtId="0" fontId="11" fillId="0" borderId="37" xfId="0" applyFont="1" applyBorder="1" applyAlignment="1">
      <alignment horizontal="justify" vertical="center" wrapText="1"/>
    </xf>
    <xf numFmtId="0" fontId="11" fillId="0" borderId="37" xfId="0" applyFont="1" applyBorder="1" applyAlignment="1">
      <alignment wrapText="1"/>
    </xf>
    <xf numFmtId="0" fontId="11" fillId="0" borderId="0" xfId="0" applyFont="1" applyAlignment="1">
      <alignment wrapText="1"/>
    </xf>
    <xf numFmtId="0" fontId="11" fillId="0" borderId="37" xfId="0" applyFont="1" applyBorder="1" applyAlignment="1">
      <alignment horizontal="center" wrapText="1"/>
    </xf>
    <xf numFmtId="0" fontId="11" fillId="0" borderId="37" xfId="0" applyFont="1" applyBorder="1" applyAlignment="1">
      <alignment horizontal="center" vertical="center" wrapText="1"/>
    </xf>
    <xf numFmtId="0" fontId="15" fillId="0" borderId="0" xfId="0" applyFont="1" applyAlignment="1">
      <alignment wrapText="1"/>
    </xf>
    <xf numFmtId="0" fontId="6" fillId="9" borderId="14" xfId="0" applyFont="1" applyFill="1" applyBorder="1" applyAlignment="1" applyProtection="1">
      <alignment horizontal="center" vertical="center" wrapText="1"/>
      <protection locked="0"/>
    </xf>
    <xf numFmtId="166" fontId="6" fillId="5" borderId="16" xfId="0" applyNumberFormat="1" applyFont="1" applyFill="1" applyBorder="1" applyAlignment="1" applyProtection="1">
      <alignment horizontal="center" vertical="center"/>
      <protection locked="0"/>
    </xf>
    <xf numFmtId="3" fontId="6" fillId="5" borderId="16" xfId="0" applyNumberFormat="1" applyFont="1" applyFill="1" applyBorder="1" applyAlignment="1" applyProtection="1">
      <alignment horizontal="center" vertical="center"/>
      <protection locked="0"/>
    </xf>
    <xf numFmtId="0" fontId="6" fillId="0" borderId="41" xfId="0" applyFont="1" applyBorder="1" applyAlignment="1">
      <alignment vertical="top" wrapText="1"/>
    </xf>
    <xf numFmtId="0" fontId="10" fillId="0" borderId="46" xfId="0" applyFont="1" applyBorder="1" applyAlignment="1">
      <alignment vertical="top" wrapText="1"/>
    </xf>
    <xf numFmtId="0" fontId="10" fillId="0" borderId="44" xfId="0" applyFont="1" applyBorder="1" applyAlignment="1">
      <alignment vertical="top" wrapText="1"/>
    </xf>
    <xf numFmtId="0" fontId="6" fillId="0" borderId="11" xfId="0" applyFont="1" applyBorder="1" applyAlignment="1">
      <alignment vertical="top" wrapText="1"/>
    </xf>
    <xf numFmtId="0" fontId="10" fillId="0" borderId="0" xfId="0" applyFont="1" applyAlignment="1">
      <alignment horizontal="left" vertical="top" wrapText="1"/>
    </xf>
    <xf numFmtId="0" fontId="10" fillId="0" borderId="47" xfId="0" applyFont="1" applyBorder="1" applyAlignment="1">
      <alignment horizontal="left" vertical="top" wrapText="1"/>
    </xf>
    <xf numFmtId="0" fontId="6" fillId="0" borderId="48" xfId="0" applyFont="1" applyBorder="1" applyAlignment="1">
      <alignment vertical="top" wrapText="1"/>
    </xf>
    <xf numFmtId="0" fontId="6" fillId="0" borderId="47" xfId="0" applyFont="1" applyBorder="1" applyAlignment="1">
      <alignment vertical="top" wrapText="1"/>
    </xf>
    <xf numFmtId="0" fontId="6" fillId="0" borderId="23" xfId="0" applyFont="1" applyBorder="1" applyAlignment="1">
      <alignment vertical="top" wrapText="1"/>
    </xf>
    <xf numFmtId="3" fontId="6" fillId="5" borderId="14" xfId="0" applyNumberFormat="1" applyFont="1" applyFill="1" applyBorder="1" applyAlignment="1" applyProtection="1">
      <alignment horizontal="center" vertical="center"/>
      <protection locked="0"/>
    </xf>
    <xf numFmtId="0" fontId="6" fillId="0" borderId="31" xfId="0" applyFont="1" applyBorder="1" applyAlignment="1">
      <alignment vertical="center" wrapText="1"/>
    </xf>
    <xf numFmtId="0" fontId="6" fillId="0" borderId="50" xfId="0" applyFont="1" applyBorder="1" applyAlignment="1">
      <alignment vertical="center" wrapText="1"/>
    </xf>
    <xf numFmtId="0" fontId="6" fillId="0" borderId="51" xfId="0" applyFont="1" applyBorder="1" applyAlignment="1">
      <alignment vertical="center" wrapText="1"/>
    </xf>
    <xf numFmtId="0" fontId="10" fillId="0" borderId="7" xfId="0" applyFont="1" applyBorder="1" applyAlignment="1">
      <alignment vertical="center"/>
    </xf>
    <xf numFmtId="3" fontId="6" fillId="0" borderId="16" xfId="0" applyNumberFormat="1" applyFont="1" applyBorder="1" applyAlignment="1" applyProtection="1">
      <alignment horizontal="center" vertical="center"/>
      <protection locked="0"/>
    </xf>
    <xf numFmtId="0" fontId="6" fillId="0" borderId="16" xfId="0" applyFont="1" applyBorder="1" applyAlignment="1">
      <alignment horizontal="center" vertical="center"/>
    </xf>
    <xf numFmtId="0" fontId="0" fillId="0" borderId="0" xfId="0" applyAlignment="1">
      <alignment vertical="center"/>
    </xf>
    <xf numFmtId="0" fontId="10" fillId="0" borderId="25" xfId="0" applyFont="1" applyBorder="1" applyAlignment="1">
      <alignment vertical="center"/>
    </xf>
    <xf numFmtId="3" fontId="6" fillId="0" borderId="19" xfId="0" applyNumberFormat="1" applyFont="1" applyBorder="1" applyAlignment="1" applyProtection="1">
      <alignment horizontal="center" vertical="center"/>
      <protection locked="0"/>
    </xf>
    <xf numFmtId="0" fontId="6" fillId="0" borderId="2" xfId="0" applyFont="1" applyBorder="1" applyAlignment="1">
      <alignment vertical="center"/>
    </xf>
    <xf numFmtId="0" fontId="6" fillId="0" borderId="28" xfId="0" applyFont="1" applyBorder="1" applyAlignment="1">
      <alignment vertical="center"/>
    </xf>
    <xf numFmtId="0" fontId="14" fillId="10" borderId="16" xfId="0" applyFont="1" applyFill="1" applyBorder="1" applyAlignment="1">
      <alignment horizontal="center" vertical="center"/>
    </xf>
    <xf numFmtId="0" fontId="17" fillId="0" borderId="16" xfId="0" applyFont="1" applyBorder="1" applyAlignment="1">
      <alignment horizontal="center" vertical="center"/>
    </xf>
    <xf numFmtId="166" fontId="6" fillId="0" borderId="3" xfId="0" applyNumberFormat="1" applyFont="1" applyBorder="1" applyAlignment="1">
      <alignment horizontal="center" vertical="center"/>
    </xf>
    <xf numFmtId="166" fontId="6" fillId="5" borderId="19" xfId="0" applyNumberFormat="1" applyFont="1" applyFill="1" applyBorder="1" applyAlignment="1" applyProtection="1">
      <alignment horizontal="center" vertical="center"/>
      <protection locked="0"/>
    </xf>
    <xf numFmtId="0" fontId="17" fillId="0" borderId="19"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9" xfId="0" applyFont="1" applyBorder="1" applyAlignment="1">
      <alignment horizontal="center" vertical="center"/>
    </xf>
    <xf numFmtId="0" fontId="10" fillId="0" borderId="0" xfId="0" applyFont="1"/>
    <xf numFmtId="0" fontId="5" fillId="0" borderId="43" xfId="0" applyFont="1" applyBorder="1" applyAlignment="1">
      <alignment horizontal="left"/>
    </xf>
    <xf numFmtId="0" fontId="10" fillId="5" borderId="13" xfId="0" applyFont="1" applyFill="1" applyBorder="1" applyAlignment="1" applyProtection="1">
      <alignment horizontal="center" vertical="center"/>
      <protection locked="0"/>
    </xf>
    <xf numFmtId="0" fontId="6" fillId="0" borderId="12" xfId="0" applyFont="1" applyBorder="1" applyAlignment="1">
      <alignment horizontal="left" vertical="center"/>
    </xf>
    <xf numFmtId="0" fontId="10" fillId="5" borderId="14" xfId="0" applyFont="1" applyFill="1" applyBorder="1" applyAlignment="1" applyProtection="1">
      <alignment horizontal="center" vertical="center"/>
      <protection locked="0"/>
    </xf>
    <xf numFmtId="3" fontId="6" fillId="0" borderId="43"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6" fillId="0" borderId="15" xfId="0" applyFont="1" applyBorder="1" applyAlignment="1">
      <alignment horizontal="left" vertical="center" wrapText="1"/>
    </xf>
    <xf numFmtId="0" fontId="6" fillId="0" borderId="17" xfId="0" applyFont="1" applyBorder="1" applyAlignment="1">
      <alignment horizontal="left" vertical="center"/>
    </xf>
    <xf numFmtId="3" fontId="6" fillId="0" borderId="18" xfId="2" applyNumberFormat="1" applyFont="1" applyBorder="1" applyAlignment="1">
      <alignment horizontal="center" vertical="center" wrapText="1"/>
    </xf>
    <xf numFmtId="3" fontId="6" fillId="0" borderId="2" xfId="2" applyNumberFormat="1" applyFont="1" applyBorder="1" applyAlignment="1">
      <alignment horizontal="center" vertical="center" wrapText="1"/>
    </xf>
    <xf numFmtId="0" fontId="17" fillId="0" borderId="28" xfId="0" applyFont="1" applyBorder="1" applyAlignment="1">
      <alignment horizontal="center" vertical="center" wrapText="1"/>
    </xf>
    <xf numFmtId="0" fontId="6" fillId="0" borderId="8" xfId="0" applyFont="1" applyBorder="1"/>
    <xf numFmtId="0" fontId="5" fillId="0" borderId="29" xfId="0" applyFont="1" applyBorder="1" applyAlignment="1">
      <alignment horizontal="center"/>
    </xf>
    <xf numFmtId="0" fontId="5" fillId="0" borderId="30" xfId="0" applyFont="1" applyBorder="1" applyAlignment="1">
      <alignment horizontal="center"/>
    </xf>
    <xf numFmtId="0" fontId="6" fillId="0" borderId="17" xfId="0" applyFont="1" applyBorder="1" applyAlignment="1">
      <alignment horizontal="left" vertical="center" wrapText="1"/>
    </xf>
    <xf numFmtId="0" fontId="18" fillId="0" borderId="3"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4" fillId="0" borderId="9" xfId="0" applyFont="1" applyBorder="1"/>
    <xf numFmtId="0" fontId="4" fillId="0" borderId="9" xfId="0" applyFont="1" applyBorder="1" applyAlignment="1">
      <alignment horizontal="center"/>
    </xf>
    <xf numFmtId="0" fontId="5" fillId="0" borderId="9" xfId="0" applyFont="1" applyBorder="1" applyAlignment="1">
      <alignment vertical="center"/>
    </xf>
    <xf numFmtId="0" fontId="18" fillId="0" borderId="18"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3" fontId="6" fillId="5" borderId="10" xfId="0" applyNumberFormat="1" applyFont="1" applyFill="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6" fillId="0" borderId="52" xfId="0" applyFont="1" applyBorder="1" applyAlignment="1">
      <alignment horizontal="left" vertical="center" wrapText="1"/>
    </xf>
    <xf numFmtId="0" fontId="6" fillId="0" borderId="9" xfId="0" applyFont="1" applyBorder="1" applyAlignment="1">
      <alignmen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32" xfId="0" applyFont="1" applyBorder="1" applyAlignment="1">
      <alignment horizontal="left" vertical="center" wrapText="1"/>
    </xf>
    <xf numFmtId="0" fontId="6" fillId="0" borderId="9" xfId="0" applyFont="1" applyBorder="1"/>
    <xf numFmtId="0" fontId="6" fillId="0" borderId="35" xfId="0" applyFont="1" applyBorder="1" applyAlignment="1">
      <alignment vertical="center" wrapText="1"/>
    </xf>
    <xf numFmtId="0" fontId="4" fillId="0" borderId="43" xfId="0" applyFont="1" applyBorder="1"/>
    <xf numFmtId="0" fontId="10" fillId="0" borderId="9" xfId="0" applyFont="1" applyBorder="1" applyAlignment="1">
      <alignment horizontal="center" vertical="center"/>
    </xf>
    <xf numFmtId="0" fontId="17" fillId="0" borderId="9" xfId="0" applyFont="1" applyBorder="1" applyAlignment="1">
      <alignment horizontal="left"/>
    </xf>
    <xf numFmtId="0" fontId="6" fillId="0" borderId="33" xfId="0" applyFont="1" applyBorder="1" applyAlignment="1">
      <alignment horizontal="left" vertical="center"/>
    </xf>
    <xf numFmtId="0" fontId="5" fillId="0" borderId="9" xfId="0" applyFont="1" applyBorder="1" applyAlignment="1">
      <alignment horizontal="left" vertical="center" wrapText="1"/>
    </xf>
    <xf numFmtId="2" fontId="6" fillId="0" borderId="0" xfId="0" applyNumberFormat="1" applyFont="1" applyAlignment="1">
      <alignment vertical="center" wrapText="1"/>
    </xf>
    <xf numFmtId="166" fontId="20" fillId="0" borderId="54" xfId="0" applyNumberFormat="1" applyFont="1" applyBorder="1" applyAlignment="1">
      <alignment horizontal="right" vertical="center"/>
    </xf>
    <xf numFmtId="166" fontId="6" fillId="0" borderId="55" xfId="0" applyNumberFormat="1" applyFont="1" applyBorder="1" applyAlignment="1">
      <alignment horizontal="center" vertical="center"/>
    </xf>
    <xf numFmtId="0" fontId="6" fillId="0" borderId="56" xfId="0" applyFont="1" applyBorder="1" applyAlignment="1">
      <alignment horizontal="center" vertical="center"/>
    </xf>
    <xf numFmtId="165" fontId="6" fillId="0" borderId="24" xfId="0" applyNumberFormat="1" applyFont="1" applyBorder="1" applyAlignment="1">
      <alignment horizontal="center" vertical="center"/>
    </xf>
    <xf numFmtId="0" fontId="6" fillId="0" borderId="57" xfId="0" applyFont="1" applyBorder="1" applyAlignment="1">
      <alignment horizontal="center" vertical="center"/>
    </xf>
    <xf numFmtId="165" fontId="6" fillId="0" borderId="32" xfId="0" applyNumberFormat="1" applyFont="1" applyBorder="1" applyAlignment="1">
      <alignment horizontal="center" vertical="center"/>
    </xf>
    <xf numFmtId="0" fontId="4" fillId="11" borderId="0" xfId="0" applyFont="1" applyFill="1" applyAlignment="1">
      <alignment wrapText="1"/>
    </xf>
    <xf numFmtId="0" fontId="6" fillId="0" borderId="20" xfId="0" applyFont="1" applyBorder="1" applyAlignment="1">
      <alignmen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6" fillId="9" borderId="28" xfId="0" applyFont="1" applyFill="1" applyBorder="1" applyAlignment="1" applyProtection="1">
      <alignment horizontal="center" vertical="center" wrapText="1"/>
      <protection locked="0"/>
    </xf>
    <xf numFmtId="0" fontId="6" fillId="9" borderId="16" xfId="0" applyFont="1" applyFill="1" applyBorder="1" applyAlignment="1" applyProtection="1">
      <alignment horizontal="center" vertical="center" wrapText="1"/>
      <protection locked="0"/>
    </xf>
    <xf numFmtId="0" fontId="5" fillId="0" borderId="32" xfId="0" applyFont="1" applyBorder="1" applyAlignment="1">
      <alignment vertical="center" wrapText="1"/>
    </xf>
    <xf numFmtId="0" fontId="6" fillId="0" borderId="7" xfId="0" applyFont="1" applyBorder="1" applyAlignment="1">
      <alignment vertical="center" wrapText="1"/>
    </xf>
    <xf numFmtId="0" fontId="5" fillId="0" borderId="31" xfId="0" applyFont="1" applyBorder="1" applyAlignment="1">
      <alignment vertical="center"/>
    </xf>
    <xf numFmtId="0" fontId="5" fillId="0" borderId="22" xfId="0" applyFont="1" applyBorder="1" applyAlignment="1">
      <alignment vertical="center"/>
    </xf>
    <xf numFmtId="0" fontId="5" fillId="0" borderId="13" xfId="0" applyFont="1" applyBorder="1" applyAlignment="1">
      <alignment horizontal="center" wrapText="1"/>
    </xf>
    <xf numFmtId="0" fontId="5" fillId="0" borderId="14" xfId="0" applyFont="1" applyBorder="1" applyAlignment="1">
      <alignment horizontal="center" wrapText="1"/>
    </xf>
    <xf numFmtId="0" fontId="5" fillId="0" borderId="38" xfId="0" applyFont="1" applyBorder="1" applyAlignment="1">
      <alignment horizontal="center" wrapText="1"/>
    </xf>
    <xf numFmtId="0" fontId="5" fillId="0" borderId="39" xfId="0" applyFont="1" applyBorder="1" applyAlignment="1">
      <alignment horizontal="center" wrapText="1"/>
    </xf>
    <xf numFmtId="0" fontId="6" fillId="0" borderId="21" xfId="0" applyFont="1" applyBorder="1" applyAlignment="1">
      <alignment wrapText="1"/>
    </xf>
    <xf numFmtId="0" fontId="6" fillId="0" borderId="24" xfId="0" applyFont="1" applyBorder="1" applyAlignment="1">
      <alignment wrapText="1"/>
    </xf>
    <xf numFmtId="0" fontId="5" fillId="0" borderId="5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9" xfId="0" applyFont="1" applyBorder="1" applyAlignment="1">
      <alignment horizontal="left" vertical="center" wrapText="1"/>
    </xf>
    <xf numFmtId="0" fontId="5" fillId="0" borderId="9" xfId="0" applyFont="1" applyBorder="1" applyAlignment="1">
      <alignment horizontal="right" vertical="center" wrapText="1"/>
    </xf>
    <xf numFmtId="0" fontId="5" fillId="0" borderId="10" xfId="0" applyFont="1" applyBorder="1" applyAlignment="1">
      <alignment horizontal="right" vertical="center" wrapText="1"/>
    </xf>
    <xf numFmtId="0" fontId="16" fillId="0" borderId="0" xfId="0" applyFont="1" applyAlignment="1">
      <alignment vertical="center" wrapText="1"/>
    </xf>
    <xf numFmtId="0" fontId="6" fillId="0" borderId="21" xfId="0" applyFont="1" applyBorder="1" applyAlignment="1">
      <alignment vertical="center" wrapText="1"/>
    </xf>
    <xf numFmtId="0" fontId="6" fillId="0" borderId="24" xfId="0" applyFont="1" applyBorder="1" applyAlignment="1">
      <alignment vertical="center" wrapText="1"/>
    </xf>
    <xf numFmtId="0" fontId="6" fillId="0" borderId="0" xfId="0" applyFont="1" applyAlignment="1">
      <alignment vertical="top" wrapText="1"/>
    </xf>
    <xf numFmtId="0" fontId="10" fillId="9" borderId="13" xfId="0" applyFont="1" applyFill="1" applyBorder="1" applyAlignment="1" applyProtection="1">
      <alignment horizontal="left" vertical="center" wrapText="1"/>
      <protection locked="0"/>
    </xf>
    <xf numFmtId="0" fontId="10" fillId="9" borderId="14" xfId="0" applyFont="1" applyFill="1" applyBorder="1" applyAlignment="1" applyProtection="1">
      <alignment horizontal="left" vertical="center" wrapText="1"/>
      <protection locked="0"/>
    </xf>
    <xf numFmtId="0" fontId="10" fillId="9" borderId="3" xfId="0" applyFont="1" applyFill="1" applyBorder="1" applyAlignment="1" applyProtection="1">
      <alignment horizontal="left" vertical="center" wrapText="1"/>
      <protection locked="0"/>
    </xf>
    <xf numFmtId="0" fontId="10" fillId="9" borderId="16" xfId="0" applyFont="1" applyFill="1" applyBorder="1" applyAlignment="1" applyProtection="1">
      <alignment horizontal="left" vertical="center" wrapText="1"/>
      <protection locked="0"/>
    </xf>
    <xf numFmtId="0" fontId="6" fillId="5" borderId="27" xfId="0" applyFont="1" applyFill="1" applyBorder="1" applyAlignment="1" applyProtection="1">
      <alignment vertical="top" wrapText="1"/>
      <protection locked="0"/>
    </xf>
    <xf numFmtId="0" fontId="6" fillId="5" borderId="35" xfId="0" applyFont="1" applyFill="1" applyBorder="1" applyAlignment="1" applyProtection="1">
      <alignment vertical="top" wrapText="1"/>
      <protection locked="0"/>
    </xf>
    <xf numFmtId="0" fontId="6" fillId="5" borderId="36" xfId="0" applyFont="1" applyFill="1" applyBorder="1" applyAlignment="1" applyProtection="1">
      <alignment vertical="top" wrapText="1"/>
      <protection locked="0"/>
    </xf>
    <xf numFmtId="0" fontId="6" fillId="5" borderId="26" xfId="0" applyFont="1" applyFill="1" applyBorder="1" applyAlignment="1" applyProtection="1">
      <alignment vertical="top" wrapText="1"/>
      <protection locked="0"/>
    </xf>
    <xf numFmtId="0" fontId="6" fillId="5" borderId="33" xfId="0" applyFont="1" applyFill="1" applyBorder="1" applyAlignment="1" applyProtection="1">
      <alignment vertical="top" wrapText="1"/>
      <protection locked="0"/>
    </xf>
    <xf numFmtId="0" fontId="6" fillId="5" borderId="34" xfId="0" applyFont="1" applyFill="1" applyBorder="1" applyAlignment="1" applyProtection="1">
      <alignment vertical="top" wrapText="1"/>
      <protection locked="0"/>
    </xf>
    <xf numFmtId="0" fontId="10" fillId="9" borderId="13" xfId="0" applyFont="1" applyFill="1" applyBorder="1" applyAlignment="1" applyProtection="1">
      <alignment horizontal="left" vertical="top" wrapText="1"/>
      <protection locked="0"/>
    </xf>
    <xf numFmtId="0" fontId="10" fillId="9" borderId="14" xfId="0" applyFont="1" applyFill="1" applyBorder="1" applyAlignment="1" applyProtection="1">
      <alignment horizontal="left" vertical="top" wrapText="1"/>
      <protection locked="0"/>
    </xf>
    <xf numFmtId="0" fontId="10" fillId="9" borderId="3" xfId="0" applyFont="1" applyFill="1" applyBorder="1" applyAlignment="1" applyProtection="1">
      <alignment horizontal="left" vertical="top" wrapText="1"/>
      <protection locked="0"/>
    </xf>
    <xf numFmtId="0" fontId="10" fillId="9" borderId="16" xfId="0" applyFont="1" applyFill="1" applyBorder="1" applyAlignment="1" applyProtection="1">
      <alignment horizontal="left" vertical="top" wrapText="1"/>
      <protection locked="0"/>
    </xf>
    <xf numFmtId="0" fontId="6" fillId="5" borderId="45" xfId="0" applyFont="1" applyFill="1" applyBorder="1" applyAlignment="1" applyProtection="1">
      <alignment vertical="top" wrapText="1"/>
      <protection locked="0"/>
    </xf>
    <xf numFmtId="0" fontId="6" fillId="5" borderId="49" xfId="0" applyFont="1" applyFill="1" applyBorder="1" applyAlignment="1" applyProtection="1">
      <alignment vertical="top" wrapText="1"/>
      <protection locked="0"/>
    </xf>
    <xf numFmtId="0" fontId="10" fillId="9" borderId="46" xfId="0" applyFont="1" applyFill="1" applyBorder="1" applyAlignment="1" applyProtection="1">
      <alignment vertical="top" wrapText="1"/>
      <protection locked="0"/>
    </xf>
  </cellXfs>
  <cellStyles count="3">
    <cellStyle name="Komma" xfId="1" builtinId="3"/>
    <cellStyle name="Prozent" xfId="2" builtinId="5"/>
    <cellStyle name="Standard" xfId="0" builtinId="0"/>
  </cellStyles>
  <dxfs count="19">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color theme="1"/>
      </font>
      <fill>
        <patternFill>
          <fgColor rgb="FFEEFFDD"/>
          <bgColor rgb="FFEEFFDD"/>
        </patternFill>
      </fill>
    </dxf>
    <dxf>
      <font>
        <b/>
        <i val="0"/>
        <color rgb="FF00B050"/>
      </font>
      <fill>
        <patternFill>
          <bgColor rgb="FF8CF866"/>
        </patternFill>
      </fill>
    </dxf>
    <dxf>
      <font>
        <color rgb="FFFF0000"/>
      </font>
      <fill>
        <patternFill>
          <bgColor rgb="FFFFB7B7"/>
        </patternFill>
      </fill>
    </dxf>
    <dxf>
      <fill>
        <patternFill>
          <bgColor theme="0"/>
        </patternFill>
      </fill>
    </dxf>
    <dxf>
      <fill>
        <patternFill>
          <bgColor theme="0"/>
        </patternFill>
      </fill>
    </dxf>
    <dxf>
      <font>
        <b/>
        <i val="0"/>
        <color rgb="FF00B050"/>
      </font>
      <fill>
        <patternFill>
          <bgColor rgb="FF8CF866"/>
        </patternFill>
      </fill>
    </dxf>
    <dxf>
      <font>
        <color rgb="FFFF0000"/>
      </font>
      <fill>
        <patternFill>
          <bgColor rgb="FFFFB7B7"/>
        </patternFill>
      </fill>
    </dxf>
    <dxf>
      <fill>
        <patternFill>
          <bgColor rgb="FFFFFF00"/>
        </patternFill>
      </fill>
    </dxf>
    <dxf>
      <fill>
        <patternFill>
          <bgColor rgb="FFFFFF00"/>
        </patternFill>
      </fill>
    </dxf>
  </dxfs>
  <tableStyles count="0" defaultTableStyle="TableStyleMedium2" defaultPivotStyle="PivotStyleLight16"/>
  <colors>
    <mruColors>
      <color rgb="FFF727BC"/>
      <color rgb="FFEEFFDD"/>
      <color rgb="FFFFFFFF"/>
      <color rgb="FFFFB7B7"/>
      <color rgb="FF00B050"/>
      <color rgb="FF8CF8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150091</xdr:colOff>
      <xdr:row>0</xdr:row>
      <xdr:rowOff>140538</xdr:rowOff>
    </xdr:from>
    <xdr:to>
      <xdr:col>1</xdr:col>
      <xdr:colOff>2670091</xdr:colOff>
      <xdr:row>0</xdr:row>
      <xdr:rowOff>468517</xdr:rowOff>
    </xdr:to>
    <xdr:pic>
      <xdr:nvPicPr>
        <xdr:cNvPr id="2" name="Grafik 1">
          <a:extLst>
            <a:ext uri="{FF2B5EF4-FFF2-40B4-BE49-F238E27FC236}">
              <a16:creationId xmlns:a16="http://schemas.microsoft.com/office/drawing/2014/main" id="{8035A927-902D-4729-B8FC-D41E8C3AB8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2491" y="140538"/>
          <a:ext cx="2520000" cy="32797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57150</xdr:colOff>
      <xdr:row>0</xdr:row>
      <xdr:rowOff>165100</xdr:rowOff>
    </xdr:from>
    <xdr:to>
      <xdr:col>1</xdr:col>
      <xdr:colOff>2577150</xdr:colOff>
      <xdr:row>0</xdr:row>
      <xdr:rowOff>493079</xdr:rowOff>
    </xdr:to>
    <xdr:pic>
      <xdr:nvPicPr>
        <xdr:cNvPr id="3" name="Grafik 2">
          <a:extLst>
            <a:ext uri="{FF2B5EF4-FFF2-40B4-BE49-F238E27FC236}">
              <a16:creationId xmlns:a16="http://schemas.microsoft.com/office/drawing/2014/main" id="{9C8E13E1-B610-4C16-9730-FC3393A2BD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7350" y="165100"/>
          <a:ext cx="2520000" cy="327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0</xdr:row>
      <xdr:rowOff>152400</xdr:rowOff>
    </xdr:from>
    <xdr:to>
      <xdr:col>1</xdr:col>
      <xdr:colOff>2691450</xdr:colOff>
      <xdr:row>0</xdr:row>
      <xdr:rowOff>480379</xdr:rowOff>
    </xdr:to>
    <xdr:pic>
      <xdr:nvPicPr>
        <xdr:cNvPr id="3" name="Grafik 2">
          <a:extLst>
            <a:ext uri="{FF2B5EF4-FFF2-40B4-BE49-F238E27FC236}">
              <a16:creationId xmlns:a16="http://schemas.microsoft.com/office/drawing/2014/main" id="{80D59C81-2E98-44C6-B4FA-02A5240F7D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23850" y="152400"/>
          <a:ext cx="2520000" cy="3279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177800</xdr:colOff>
      <xdr:row>0</xdr:row>
      <xdr:rowOff>165100</xdr:rowOff>
    </xdr:from>
    <xdr:to>
      <xdr:col>2</xdr:col>
      <xdr:colOff>16513</xdr:colOff>
      <xdr:row>0</xdr:row>
      <xdr:rowOff>493079</xdr:rowOff>
    </xdr:to>
    <xdr:pic>
      <xdr:nvPicPr>
        <xdr:cNvPr id="3" name="Grafik 2">
          <a:extLst>
            <a:ext uri="{FF2B5EF4-FFF2-40B4-BE49-F238E27FC236}">
              <a16:creationId xmlns:a16="http://schemas.microsoft.com/office/drawing/2014/main" id="{707033AC-060D-4C83-8211-C9668CA951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30200" y="165100"/>
          <a:ext cx="2520000" cy="3279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177800</xdr:colOff>
      <xdr:row>0</xdr:row>
      <xdr:rowOff>177800</xdr:rowOff>
    </xdr:from>
    <xdr:to>
      <xdr:col>1</xdr:col>
      <xdr:colOff>2697800</xdr:colOff>
      <xdr:row>0</xdr:row>
      <xdr:rowOff>505779</xdr:rowOff>
    </xdr:to>
    <xdr:pic>
      <xdr:nvPicPr>
        <xdr:cNvPr id="3" name="Grafik 2">
          <a:extLst>
            <a:ext uri="{FF2B5EF4-FFF2-40B4-BE49-F238E27FC236}">
              <a16:creationId xmlns:a16="http://schemas.microsoft.com/office/drawing/2014/main" id="{3DDE60A9-8F91-4A01-9C03-C63334CFEC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30200" y="177800"/>
          <a:ext cx="2520000" cy="3279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158750</xdr:colOff>
      <xdr:row>0</xdr:row>
      <xdr:rowOff>165100</xdr:rowOff>
    </xdr:from>
    <xdr:to>
      <xdr:col>1</xdr:col>
      <xdr:colOff>2678750</xdr:colOff>
      <xdr:row>0</xdr:row>
      <xdr:rowOff>493079</xdr:rowOff>
    </xdr:to>
    <xdr:pic>
      <xdr:nvPicPr>
        <xdr:cNvPr id="3" name="Grafik 2">
          <a:extLst>
            <a:ext uri="{FF2B5EF4-FFF2-40B4-BE49-F238E27FC236}">
              <a16:creationId xmlns:a16="http://schemas.microsoft.com/office/drawing/2014/main" id="{F79FD14F-DFCC-47B0-B6C5-35C16E9F19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1150" y="165100"/>
          <a:ext cx="2520000" cy="3279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0</xdr:row>
      <xdr:rowOff>152400</xdr:rowOff>
    </xdr:from>
    <xdr:to>
      <xdr:col>1</xdr:col>
      <xdr:colOff>2691450</xdr:colOff>
      <xdr:row>0</xdr:row>
      <xdr:rowOff>480379</xdr:rowOff>
    </xdr:to>
    <xdr:pic>
      <xdr:nvPicPr>
        <xdr:cNvPr id="3" name="Grafik 2">
          <a:extLst>
            <a:ext uri="{FF2B5EF4-FFF2-40B4-BE49-F238E27FC236}">
              <a16:creationId xmlns:a16="http://schemas.microsoft.com/office/drawing/2014/main" id="{F5E56F22-5D2C-47A5-B231-6DC73B5878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23850" y="152400"/>
          <a:ext cx="2520000" cy="32797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234950</xdr:colOff>
      <xdr:row>0</xdr:row>
      <xdr:rowOff>171450</xdr:rowOff>
    </xdr:from>
    <xdr:to>
      <xdr:col>1</xdr:col>
      <xdr:colOff>2754950</xdr:colOff>
      <xdr:row>0</xdr:row>
      <xdr:rowOff>499429</xdr:rowOff>
    </xdr:to>
    <xdr:pic>
      <xdr:nvPicPr>
        <xdr:cNvPr id="3" name="Grafik 2">
          <a:extLst>
            <a:ext uri="{FF2B5EF4-FFF2-40B4-BE49-F238E27FC236}">
              <a16:creationId xmlns:a16="http://schemas.microsoft.com/office/drawing/2014/main" id="{60A2BE3D-869C-4197-BEAD-2C09A19EED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65150" y="171450"/>
          <a:ext cx="2520000" cy="32797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190500</xdr:colOff>
      <xdr:row>0</xdr:row>
      <xdr:rowOff>152400</xdr:rowOff>
    </xdr:from>
    <xdr:to>
      <xdr:col>1</xdr:col>
      <xdr:colOff>2710500</xdr:colOff>
      <xdr:row>0</xdr:row>
      <xdr:rowOff>480379</xdr:rowOff>
    </xdr:to>
    <xdr:pic>
      <xdr:nvPicPr>
        <xdr:cNvPr id="3" name="Grafik 2">
          <a:extLst>
            <a:ext uri="{FF2B5EF4-FFF2-40B4-BE49-F238E27FC236}">
              <a16:creationId xmlns:a16="http://schemas.microsoft.com/office/drawing/2014/main" id="{146508C8-6602-4DEB-B381-3F044010E0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20700" y="152400"/>
          <a:ext cx="2520000" cy="3279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165100</xdr:colOff>
      <xdr:row>0</xdr:row>
      <xdr:rowOff>139700</xdr:rowOff>
    </xdr:from>
    <xdr:to>
      <xdr:col>1</xdr:col>
      <xdr:colOff>2685100</xdr:colOff>
      <xdr:row>0</xdr:row>
      <xdr:rowOff>467679</xdr:rowOff>
    </xdr:to>
    <xdr:pic>
      <xdr:nvPicPr>
        <xdr:cNvPr id="3" name="Grafik 2">
          <a:extLst>
            <a:ext uri="{FF2B5EF4-FFF2-40B4-BE49-F238E27FC236}">
              <a16:creationId xmlns:a16="http://schemas.microsoft.com/office/drawing/2014/main" id="{045FB5DE-FD1B-45C5-9CDC-C22B0393B0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7500" y="139700"/>
          <a:ext cx="2520000" cy="3279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st239701.sharepoint.com/sites/Files/01Daten/06_Entwicklung+Projekte/02_Minergie-Areal/01_Minergie-Areal/04_Standardentwicklung/42_TOOLS_RECHENHILFEN/Hilfstool_Pflichtvorgaben_A_und_C_Version_2023.1.xlsx" TargetMode="External"/><Relationship Id="rId1" Type="http://schemas.openxmlformats.org/officeDocument/2006/relationships/externalLinkPath" Target="Hilfstool_Pflichtvorgaben_A_und_C_Version_202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leitung"/>
      <sheetName val="Gebäudeliste"/>
      <sheetName val="Uebersicht"/>
      <sheetName val="Listen"/>
      <sheetName val="Uebersetzung"/>
    </sheetNames>
    <sheetDataSet>
      <sheetData sheetId="0" refreshError="1"/>
      <sheetData sheetId="1" refreshError="1"/>
      <sheetData sheetId="2" refreshError="1"/>
      <sheetData sheetId="3">
        <row r="2">
          <cell r="B2" t="str">
            <v>Wohnen MFH</v>
          </cell>
        </row>
        <row r="3">
          <cell r="B3" t="str">
            <v>Wohnen EFH</v>
          </cell>
        </row>
        <row r="4">
          <cell r="B4" t="str">
            <v>Verwaltung</v>
          </cell>
        </row>
        <row r="5">
          <cell r="B5" t="str">
            <v xml:space="preserve">Schulen </v>
          </cell>
        </row>
        <row r="6">
          <cell r="B6" t="str">
            <v>Verkauf</v>
          </cell>
        </row>
        <row r="7">
          <cell r="B7" t="str">
            <v>Restaurant</v>
          </cell>
        </row>
        <row r="8">
          <cell r="B8" t="str">
            <v>Versammlung</v>
          </cell>
        </row>
        <row r="9">
          <cell r="B9" t="str">
            <v>Spitäler</v>
          </cell>
        </row>
        <row r="10">
          <cell r="B10" t="str">
            <v>Industrie</v>
          </cell>
        </row>
        <row r="11">
          <cell r="B11" t="str">
            <v>Lager</v>
          </cell>
        </row>
        <row r="12">
          <cell r="B12" t="str">
            <v>Sportbauten</v>
          </cell>
        </row>
        <row r="13">
          <cell r="B13" t="str">
            <v>Hallenbäder</v>
          </cell>
        </row>
        <row r="24">
          <cell r="B24" t="str">
            <v>Neubau nach Minergie</v>
          </cell>
        </row>
        <row r="25">
          <cell r="B25" t="str">
            <v>Ersatzneubau nach Minergie</v>
          </cell>
        </row>
        <row r="26">
          <cell r="B26" t="str">
            <v>Erneuerung nach Minergie</v>
          </cell>
        </row>
        <row r="27">
          <cell r="B27" t="str">
            <v>Systemerneuerung nach Minergie</v>
          </cell>
        </row>
        <row r="28">
          <cell r="B28" t="str">
            <v>Bestandesbau mit Ausnahmereg.</v>
          </cell>
        </row>
      </sheetData>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93E99-2AEB-430F-86AA-9A92BC1063F9}">
  <sheetPr codeName="Tabelle1"/>
  <dimension ref="B1:AH27"/>
  <sheetViews>
    <sheetView showGridLines="0" tabSelected="1" zoomScaleNormal="100" zoomScalePageLayoutView="70" workbookViewId="0">
      <selection activeCell="C8" sqref="D8"/>
    </sheetView>
  </sheetViews>
  <sheetFormatPr baseColWidth="10" defaultColWidth="11.42578125" defaultRowHeight="14.25" x14ac:dyDescent="0.2"/>
  <cols>
    <col min="1" max="1" width="2.140625" style="29" customWidth="1"/>
    <col min="2" max="2" width="53" style="29" customWidth="1"/>
    <col min="3" max="3" width="19.7109375" style="29" bestFit="1" customWidth="1"/>
    <col min="4" max="4" width="28" style="29" customWidth="1"/>
    <col min="5" max="5" width="19.140625" style="29" customWidth="1"/>
    <col min="6" max="6" width="13.7109375" style="29" customWidth="1"/>
    <col min="7" max="16384" width="11.42578125" style="29"/>
  </cols>
  <sheetData>
    <row r="1" spans="2:34" s="9" customFormat="1" ht="54" customHeight="1" x14ac:dyDescent="0.2">
      <c r="B1" s="23"/>
      <c r="C1" s="200" t="str">
        <f>Uebersetzungen!D24</f>
        <v>B1.4 Assurer une densité d'utilisation élevée</v>
      </c>
      <c r="D1" s="200"/>
      <c r="E1" s="201" t="str">
        <f>Uebersetzungen!$D$11&amp;" "&amp;Uebersetzungen!$D$82&amp;" "&amp;Uebersetzungen!$C$2&amp;"."&amp;Uebersetzungen!$A$2</f>
        <v>Outil d'aide Mesures à choix Version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Saisie</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Champ de sélection</v>
      </c>
    </row>
    <row r="6" spans="2:34" ht="15" x14ac:dyDescent="0.2">
      <c r="B6" s="34"/>
    </row>
    <row r="7" spans="2:34" s="30" customFormat="1" ht="24.75" customHeight="1" x14ac:dyDescent="0.25">
      <c r="B7" s="48" t="str">
        <f>Uebersetzungen!D78</f>
        <v>Données sur la densité d'utilisation</v>
      </c>
    </row>
    <row r="8" spans="2:34" s="65" customFormat="1" ht="27.95" customHeight="1" x14ac:dyDescent="0.25">
      <c r="B8" s="81" t="str">
        <f>Uebersetzungen!D71</f>
        <v>SRE total</v>
      </c>
      <c r="C8" s="165" t="s">
        <v>141</v>
      </c>
      <c r="D8" s="115"/>
    </row>
    <row r="9" spans="2:34" s="65" customFormat="1" ht="27.95" customHeight="1" x14ac:dyDescent="0.25">
      <c r="B9" s="116"/>
      <c r="C9" s="117"/>
      <c r="D9" s="118"/>
    </row>
    <row r="10" spans="2:34" s="54" customFormat="1" ht="27.95" customHeight="1" x14ac:dyDescent="0.25">
      <c r="B10" s="116" t="str">
        <f>Uebersetzungen!D67</f>
        <v>Catégorie de bâtiment la plus grande en termes de surface</v>
      </c>
      <c r="C10" s="91"/>
      <c r="D10" s="186"/>
      <c r="E10" s="203" t="str">
        <f>IFERROR(IF(D11/D8&gt;=80%,Uebersetzungen!D23,""),"")</f>
        <v/>
      </c>
      <c r="F10" s="203"/>
    </row>
    <row r="11" spans="2:34" s="54" customFormat="1" ht="27.95" customHeight="1" x14ac:dyDescent="0.25">
      <c r="B11" s="88" t="str">
        <f>Uebersetzungen!D68</f>
        <v>SRE totale de la plus grande catégorie de bâtiments</v>
      </c>
      <c r="C11" s="173" t="s">
        <v>141</v>
      </c>
      <c r="D11" s="105"/>
      <c r="E11" s="203"/>
      <c r="F11" s="203"/>
    </row>
    <row r="12" spans="2:34" s="54" customFormat="1" ht="27.95" customHeight="1" x14ac:dyDescent="0.25">
      <c r="B12" s="88" t="str">
        <f>IFERROR(VLOOKUP(D10,Listen!$B$14:$F$19,3,),"")</f>
        <v/>
      </c>
      <c r="C12" s="87" t="str">
        <f>IF(D10=Listen!$B$16,Uebersetzungen!$D$63,"")</f>
        <v/>
      </c>
      <c r="D12" s="105"/>
      <c r="E12" s="203"/>
      <c r="F12" s="203"/>
    </row>
    <row r="13" spans="2:34" s="54" customFormat="1" ht="27.95" customHeight="1" x14ac:dyDescent="0.25">
      <c r="B13" s="88" t="str">
        <f>IF(D10=Listen!B$16,Listen!F$16,"")</f>
        <v/>
      </c>
      <c r="C13" s="119" t="str">
        <f>IF(D10=Listen!B$16,Uebersetzungen!$D$63,"")</f>
        <v/>
      </c>
      <c r="D13" s="120"/>
      <c r="E13" s="203"/>
      <c r="F13" s="203"/>
    </row>
    <row r="14" spans="2:34" s="54" customFormat="1" ht="27.95" customHeight="1" x14ac:dyDescent="0.25">
      <c r="B14" s="88"/>
      <c r="C14" s="87"/>
      <c r="D14" s="121"/>
      <c r="F14" s="122"/>
    </row>
    <row r="15" spans="2:34" s="54" customFormat="1" ht="27.95" customHeight="1" x14ac:dyDescent="0.25">
      <c r="B15" s="88" t="str">
        <f>Uebersetzungen!D69</f>
        <v>Surface de la deuxième plus grande catégorie de bâtiments</v>
      </c>
      <c r="C15" s="87"/>
      <c r="D15" s="187"/>
    </row>
    <row r="16" spans="2:34" s="54" customFormat="1" ht="27.95" customHeight="1" x14ac:dyDescent="0.25">
      <c r="B16" s="88" t="str">
        <f>Uebersetzungen!D70</f>
        <v>SRE totale de la deuxième catégorie de bâtiments la plus importante en surface</v>
      </c>
      <c r="C16" s="173" t="s">
        <v>141</v>
      </c>
      <c r="D16" s="105"/>
    </row>
    <row r="17" spans="2:6" s="54" customFormat="1" ht="27.95" customHeight="1" x14ac:dyDescent="0.25">
      <c r="B17" s="88" t="str">
        <f>IFERROR(VLOOKUP(D15,Listen!$B$14:$F$19,3,),"")</f>
        <v/>
      </c>
      <c r="C17" s="87" t="str">
        <f>IF(D15=Listen!$B$16,Uebersetzungen!$D$63,"")</f>
        <v/>
      </c>
      <c r="D17" s="105"/>
    </row>
    <row r="18" spans="2:6" s="54" customFormat="1" ht="27.95" customHeight="1" x14ac:dyDescent="0.25">
      <c r="B18" s="78" t="str">
        <f>IF(D15=Listen!B$16,Listen!F$16,"")</f>
        <v/>
      </c>
      <c r="C18" s="123" t="str">
        <f>IF(D15=Listen!B$16,Uebersetzungen!$D$63,"")</f>
        <v/>
      </c>
      <c r="D18" s="124"/>
    </row>
    <row r="19" spans="2:6" ht="15.4" customHeight="1" x14ac:dyDescent="0.2"/>
    <row r="20" spans="2:6" ht="15.4" customHeight="1" x14ac:dyDescent="0.25">
      <c r="B20" s="49" t="str">
        <f>Uebersetzungen!D79</f>
        <v>Résultats</v>
      </c>
    </row>
    <row r="21" spans="2:6" s="65" customFormat="1" ht="27.95" customHeight="1" x14ac:dyDescent="0.25">
      <c r="B21" s="80"/>
      <c r="C21" s="183"/>
      <c r="D21" s="184" t="str">
        <f>Uebersetzungen!$D$106</f>
        <v>Valeur du projet</v>
      </c>
      <c r="E21" s="184" t="str">
        <f>Uebersetzungen!$D$107</f>
        <v>Objectif</v>
      </c>
      <c r="F21" s="185" t="str">
        <f>Uebersetzungen!$D$108</f>
        <v>Respecté par le projet?</v>
      </c>
    </row>
    <row r="22" spans="2:6" s="54" customFormat="1" ht="27.95" customHeight="1" x14ac:dyDescent="0.25">
      <c r="B22" s="190" t="str">
        <f>B10</f>
        <v>Catégorie de bâtiment la plus grande en termes de surface</v>
      </c>
      <c r="C22" s="188"/>
      <c r="D22" s="125"/>
      <c r="E22" s="125"/>
      <c r="F22" s="126"/>
    </row>
    <row r="23" spans="2:6" s="54" customFormat="1" ht="27.95" customHeight="1" x14ac:dyDescent="0.25">
      <c r="B23" s="88" t="str">
        <f>IF(ISBLANK(D10),"",D10)</f>
        <v/>
      </c>
      <c r="C23" s="189" t="str">
        <f>IF(ISBLANK(D10),"",C11&amp;"/"&amp;B12)</f>
        <v/>
      </c>
      <c r="D23" s="129" t="str">
        <f>IFERROR($D$11/D12,"-")</f>
        <v>-</v>
      </c>
      <c r="E23" s="129" t="str">
        <f>IF(ISBLANK(D10),"-",VLOOKUP(D10,Listen!$B$14:$F$19,2,0))</f>
        <v>-</v>
      </c>
      <c r="F23" s="128" t="str">
        <f>IF(ISBLANK(D10),"-",IF(D23&lt;=E23,Uebersetzungen!$D$64,Uebersetzungen!$D$65))</f>
        <v>-</v>
      </c>
    </row>
    <row r="24" spans="2:6" s="54" customFormat="1" ht="27.95" customHeight="1" x14ac:dyDescent="0.25">
      <c r="B24" s="88"/>
      <c r="C24" s="189" t="str">
        <f>IF('B1.4'!D10=Listen!$B$16,C11&amp;"/"&amp;'B1.4'!B13,"")</f>
        <v/>
      </c>
      <c r="D24" s="129" t="str">
        <f>IF(D10=Listen!$B$16,IFERROR($D$11/D13,"-"),"")</f>
        <v/>
      </c>
      <c r="E24" s="129" t="str">
        <f>IF(D10=Listen!$B$16,VLOOKUP(D10,Listen!$B$14:$F$19,4,0),"")</f>
        <v/>
      </c>
      <c r="F24" s="127" t="str">
        <f>IF(D10=Listen!$B$16,IF(D24&lt;=E24,Uebersetzungen!$D$64,Uebersetzungen!$D$65),"")</f>
        <v/>
      </c>
    </row>
    <row r="25" spans="2:6" s="54" customFormat="1" ht="27.95" customHeight="1" x14ac:dyDescent="0.25">
      <c r="B25" s="191" t="str">
        <f>B15</f>
        <v>Surface de la deuxième plus grande catégorie de bâtiments</v>
      </c>
      <c r="C25" s="189"/>
      <c r="D25" s="129"/>
      <c r="E25" s="129"/>
      <c r="F25" s="121"/>
    </row>
    <row r="26" spans="2:6" s="54" customFormat="1" ht="27.95" customHeight="1" x14ac:dyDescent="0.25">
      <c r="B26" s="88" t="str">
        <f>IF(ISBLANK(D15),"",D15)</f>
        <v/>
      </c>
      <c r="C26" s="189" t="str">
        <f>IF(ISBLANK(D15),"",C16&amp;"/"&amp;B17)</f>
        <v/>
      </c>
      <c r="D26" s="129" t="str">
        <f>IFERROR($D$16/D17,"-")</f>
        <v>-</v>
      </c>
      <c r="E26" s="129" t="str">
        <f>IF(ISBLANK(D15),"-",VLOOKUP(D15,Listen!$B$14:$F$19,2,0))</f>
        <v>-</v>
      </c>
      <c r="F26" s="128" t="str">
        <f>IF(ISBLANK(D15),"-",IF(D26&lt;=E26,Uebersetzungen!$D$64,Uebersetzungen!$D$65))</f>
        <v>-</v>
      </c>
    </row>
    <row r="27" spans="2:6" s="54" customFormat="1" ht="27.95" customHeight="1" x14ac:dyDescent="0.25">
      <c r="B27" s="78"/>
      <c r="C27" s="75" t="str">
        <f>IF('B1.4'!D15=Listen!$B$16,C16&amp;"/"&amp;'B1.4'!B18,"")</f>
        <v/>
      </c>
      <c r="D27" s="96" t="str">
        <f>IF(D15=Listen!$B$16,IFERROR($D$16/D18,"-"),"")</f>
        <v/>
      </c>
      <c r="E27" s="96" t="str">
        <f>IF(D15=Listen!$B$16,VLOOKUP(D15,Listen!$B$14:$F$19,4,0),"")</f>
        <v/>
      </c>
      <c r="F27" s="95" t="str">
        <f>IF(D15=Listen!$B$16,IF(D27&lt;=E27,Uebersetzungen!$D$64,Uebersetzungen!$D$65),"")</f>
        <v/>
      </c>
    </row>
  </sheetData>
  <sheetProtection algorithmName="SHA-512" hashValue="YL2g/RxtQdk8a0U01kwLgtMj7dlavvF8seIccnlL6vvx+UZFjAAsV3rYs+TA/xj1CCzs1s0/0+llzHuzj7HviA==" saltValue="iD3O+mzgJb/szJXRx6EsGw==" spinCount="100000" sheet="1" objects="1" scenarios="1" selectLockedCells="1"/>
  <mergeCells count="3">
    <mergeCell ref="C1:D1"/>
    <mergeCell ref="E1:F1"/>
    <mergeCell ref="E10:F13"/>
  </mergeCells>
  <dataValidations count="1">
    <dataValidation type="list" allowBlank="1" showInputMessage="1" showErrorMessage="1" sqref="D10 D15" xr:uid="{AE1709B0-B5D6-4514-98BC-089EF1169CF9}">
      <formula1>LSTB14</formula1>
    </dataValidation>
  </dataValidations>
  <pageMargins left="0.7" right="0.7" top="0.78740157499999996" bottom="0.78740157499999996" header="0.3" footer="0.3"/>
  <pageSetup scale="72" orientation="portrait" r:id="rId1"/>
  <colBreaks count="1" manualBreakCount="1">
    <brk id="6"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 id="{3463C168-18B5-443A-A35D-672203799945}">
            <xm:f>IF($D$10=Listen!$B$16,1,0)</xm:f>
            <x14:dxf>
              <fill>
                <patternFill>
                  <bgColor rgb="FFFFFF00"/>
                </patternFill>
              </fill>
            </x14:dxf>
          </x14:cfRule>
          <xm:sqref>D13</xm:sqref>
        </x14:conditionalFormatting>
        <x14:conditionalFormatting xmlns:xm="http://schemas.microsoft.com/office/excel/2006/main">
          <x14:cfRule type="expression" priority="6" id="{3835E1C0-922F-4979-86C1-1BBDEB80B824}">
            <xm:f>IF($D$15=Listen!$B$16,1,0)</xm:f>
            <x14:dxf>
              <fill>
                <patternFill>
                  <bgColor rgb="FFFFFF00"/>
                </patternFill>
              </fill>
            </x14:dxf>
          </x14:cfRule>
          <xm:sqref>D18</xm:sqref>
        </x14:conditionalFormatting>
        <x14:conditionalFormatting xmlns:xm="http://schemas.microsoft.com/office/excel/2006/main">
          <x14:cfRule type="cellIs" priority="1" operator="equal" id="{954794AE-D7AC-422C-9A2A-52339E248724}">
            <xm:f>Uebersetzungen!$D$65</xm:f>
            <x14:dxf>
              <font>
                <color rgb="FFFF0000"/>
              </font>
              <fill>
                <patternFill>
                  <bgColor rgb="FFFFB7B7"/>
                </patternFill>
              </fill>
            </x14:dxf>
          </x14:cfRule>
          <x14:cfRule type="cellIs" priority="4" operator="equal" id="{E3E40667-459B-40BA-884A-5B939EB825A8}">
            <xm:f>Uebersetzungen!$D$64</xm:f>
            <x14:dxf>
              <font>
                <b/>
                <i val="0"/>
                <color rgb="FF00B050"/>
              </font>
              <fill>
                <patternFill>
                  <bgColor rgb="FF8CF866"/>
                </patternFill>
              </fill>
            </x14:dxf>
          </x14:cfRule>
          <xm:sqref>F23:F24 F26:F27</xm:sqref>
        </x14:conditionalFormatting>
        <x14:conditionalFormatting xmlns:xm="http://schemas.microsoft.com/office/excel/2006/main">
          <x14:cfRule type="expression" priority="3" id="{C97A7C08-961C-40D8-BB2A-BCA5CD248E89}">
            <xm:f>IF($D$10&lt;&gt;Listen!$B$16,1,0)</xm:f>
            <x14:dxf>
              <fill>
                <patternFill>
                  <bgColor theme="0"/>
                </patternFill>
              </fill>
            </x14:dxf>
          </x14:cfRule>
          <xm:sqref>F24</xm:sqref>
        </x14:conditionalFormatting>
        <x14:conditionalFormatting xmlns:xm="http://schemas.microsoft.com/office/excel/2006/main">
          <x14:cfRule type="expression" priority="2" id="{93E983B2-B87B-45EB-9D41-E1D69DD60D9E}">
            <xm:f>IF($D$15&lt;&gt;Listen!$B$16,1,0)</xm:f>
            <x14:dxf>
              <fill>
                <patternFill>
                  <bgColor theme="0"/>
                </patternFill>
              </fill>
            </x14:dxf>
          </x14:cfRule>
          <xm:sqref>F27</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F15C-538D-47C9-B1B6-C5406BCEBA4B}">
  <sheetPr codeName="Tabelle9"/>
  <dimension ref="B1:AH19"/>
  <sheetViews>
    <sheetView showGridLines="0" zoomScaleNormal="100" zoomScalePageLayoutView="70" workbookViewId="0">
      <selection activeCell="C8" sqref="C8:D8"/>
    </sheetView>
  </sheetViews>
  <sheetFormatPr baseColWidth="10" defaultColWidth="11.42578125" defaultRowHeight="14.25" x14ac:dyDescent="0.2"/>
  <cols>
    <col min="1" max="1" width="4.7109375" style="29" customWidth="1"/>
    <col min="2" max="2" width="37.5703125" style="29" customWidth="1"/>
    <col min="3" max="3" width="19.7109375" style="29" bestFit="1" customWidth="1"/>
    <col min="4" max="4" width="38" style="29" customWidth="1"/>
    <col min="5" max="5" width="14.85546875" style="29" customWidth="1"/>
    <col min="6" max="6" width="10" style="29" customWidth="1"/>
    <col min="7" max="16384" width="11.42578125" style="29"/>
  </cols>
  <sheetData>
    <row r="1" spans="2:34" s="9" customFormat="1" ht="54" customHeight="1" x14ac:dyDescent="0.2">
      <c r="B1" s="23"/>
      <c r="C1" s="200" t="str">
        <f>Uebersetzungen!D46</f>
        <v>B1.6, C2.5, D1.7 et E2.7 (Joker mesures à choix)</v>
      </c>
      <c r="D1" s="200"/>
      <c r="E1" s="201" t="str">
        <f>Uebersetzungen!$D$11&amp;" "&amp;Uebersetzungen!$D$82&amp;" "&amp;Uebersetzungen!$C$2&amp;"."&amp;Uebersetzungen!$A$2</f>
        <v>Outil d'aide Mesures à choix Version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Saisie</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Champ de sélection</v>
      </c>
    </row>
    <row r="6" spans="2:34" x14ac:dyDescent="0.2">
      <c r="B6" s="50"/>
    </row>
    <row r="7" spans="2:34" s="30" customFormat="1" ht="24.75" customHeight="1" x14ac:dyDescent="0.25">
      <c r="B7" s="49" t="str">
        <f>Uebersetzungen!D47</f>
        <v>Indications sur la mesure</v>
      </c>
      <c r="D7" s="29"/>
    </row>
    <row r="8" spans="2:34" s="54" customFormat="1" ht="19.899999999999999" customHeight="1" x14ac:dyDescent="0.25">
      <c r="B8" s="106" t="str">
        <f>Uebersetzungen!D42</f>
        <v>Thème Joker</v>
      </c>
      <c r="C8" s="223"/>
      <c r="D8" s="223"/>
      <c r="E8" s="107"/>
      <c r="F8" s="108"/>
    </row>
    <row r="9" spans="2:34" s="54" customFormat="1" ht="12" customHeight="1" x14ac:dyDescent="0.25">
      <c r="B9" s="109"/>
      <c r="C9" s="110"/>
      <c r="D9" s="110"/>
      <c r="E9" s="110"/>
      <c r="F9" s="111"/>
    </row>
    <row r="10" spans="2:34" s="54" customFormat="1" ht="19.149999999999999" customHeight="1" x14ac:dyDescent="0.25">
      <c r="B10" s="112" t="str">
        <f>Uebersetzungen!D43</f>
        <v>Titre</v>
      </c>
      <c r="C10" s="221"/>
      <c r="D10" s="221"/>
      <c r="E10" s="221"/>
      <c r="F10" s="222"/>
    </row>
    <row r="11" spans="2:34" s="54" customFormat="1" ht="7.5" customHeight="1" x14ac:dyDescent="0.25">
      <c r="B11" s="109"/>
      <c r="C11" s="30"/>
      <c r="D11" s="30"/>
      <c r="E11" s="30"/>
      <c r="F11" s="113"/>
    </row>
    <row r="12" spans="2:34" s="54" customFormat="1" ht="409.15" customHeight="1" x14ac:dyDescent="0.25">
      <c r="B12" s="112" t="str">
        <f>Uebersetzungen!D44</f>
        <v>Description et impact</v>
      </c>
      <c r="C12" s="221"/>
      <c r="D12" s="221"/>
      <c r="E12" s="221"/>
      <c r="F12" s="222"/>
    </row>
    <row r="13" spans="2:34" s="54" customFormat="1" ht="7.5" customHeight="1" x14ac:dyDescent="0.25">
      <c r="B13" s="109"/>
      <c r="C13" s="30"/>
      <c r="D13" s="30"/>
      <c r="E13" s="30"/>
      <c r="F13" s="113"/>
    </row>
    <row r="14" spans="2:34" s="54" customFormat="1" ht="43.15" customHeight="1" x14ac:dyDescent="0.25">
      <c r="B14" s="114" t="str">
        <f>Uebersetzungen!D45</f>
        <v>Justificatifs / Annexes</v>
      </c>
      <c r="C14" s="212"/>
      <c r="D14" s="212"/>
      <c r="E14" s="212"/>
      <c r="F14" s="213"/>
    </row>
    <row r="15" spans="2:34" x14ac:dyDescent="0.2">
      <c r="B15" s="55"/>
      <c r="C15" s="55"/>
      <c r="D15" s="55"/>
    </row>
    <row r="17" spans="2:5" x14ac:dyDescent="0.2">
      <c r="B17" s="30"/>
      <c r="C17" s="30"/>
      <c r="D17" s="30"/>
      <c r="E17" s="62"/>
    </row>
    <row r="18" spans="2:5" x14ac:dyDescent="0.2">
      <c r="B18" s="30"/>
      <c r="C18" s="30"/>
      <c r="D18" s="30"/>
      <c r="E18" s="62"/>
    </row>
    <row r="19" spans="2:5" x14ac:dyDescent="0.2">
      <c r="B19" s="30"/>
      <c r="C19" s="30"/>
      <c r="D19" s="30"/>
      <c r="E19" s="30"/>
    </row>
  </sheetData>
  <sheetProtection algorithmName="SHA-512" hashValue="WYCUJeLVFEwQwhTZIbH/WrDYKc5lizYZH/UTSq38xwBZ5O8bhByn0xczCpq0CXFdn0Ea17abS7qEXhASNBZTlA==" saltValue="HXrI5NriPZACYmiyL+nN+w==" spinCount="100000" sheet="1" objects="1" scenarios="1" selectLockedCells="1"/>
  <mergeCells count="6">
    <mergeCell ref="C1:D1"/>
    <mergeCell ref="E1:F1"/>
    <mergeCell ref="C10:F10"/>
    <mergeCell ref="C14:F14"/>
    <mergeCell ref="C12:F12"/>
    <mergeCell ref="C8:D8"/>
  </mergeCells>
  <dataValidations count="1">
    <dataValidation type="list" allowBlank="1" showInputMessage="1" showErrorMessage="1" sqref="C8:C9 D9 E9:F9" xr:uid="{6328ABC2-5AB8-4679-A519-7462878D59CD}">
      <formula1>LST_Joker</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77FA4-F263-49DB-9A66-090A8692199E}">
  <sheetPr codeName="Tabelle10"/>
  <dimension ref="A1:F39"/>
  <sheetViews>
    <sheetView showGridLines="0" topLeftCell="A7" workbookViewId="0">
      <selection activeCell="B31" sqref="B31"/>
    </sheetView>
  </sheetViews>
  <sheetFormatPr baseColWidth="10" defaultColWidth="10.5703125" defaultRowHeight="12.75" x14ac:dyDescent="0.2"/>
  <cols>
    <col min="1" max="1" width="31" style="99" customWidth="1"/>
    <col min="2" max="2" width="38.5703125" style="99" customWidth="1"/>
    <col min="3" max="3" width="8.28515625" style="99" bestFit="1" customWidth="1"/>
    <col min="4" max="4" width="23.5703125" style="99" customWidth="1"/>
    <col min="5" max="5" width="8.28515625" style="99" bestFit="1" customWidth="1"/>
    <col min="6" max="6" width="6.85546875" style="99" bestFit="1" customWidth="1"/>
    <col min="7" max="16384" width="10.5703125" style="99"/>
  </cols>
  <sheetData>
    <row r="1" spans="1:6" ht="27.4" customHeight="1" x14ac:dyDescent="0.25">
      <c r="A1" s="102" t="str">
        <f>Uebersetzungen!D113</f>
        <v>Liste</v>
      </c>
    </row>
    <row r="2" spans="1:6" ht="25.5" x14ac:dyDescent="0.2">
      <c r="A2" s="98" t="str">
        <f>Uebersetzungen!D38</f>
        <v>E2.5 Gestion de la mobilité pour réduire le TIM</v>
      </c>
      <c r="B2" s="98" t="str">
        <f>Uebersetzungen!D4</f>
        <v>Pas d'obligation d'achat de places de parc pour voitures</v>
      </c>
    </row>
    <row r="3" spans="1:6" ht="25.5" x14ac:dyDescent="0.2">
      <c r="A3" s="98"/>
      <c r="B3" s="98" t="str">
        <f>Uebersetzungen!D5</f>
        <v>Loyers couvrant les coûts des places de parc pour voitures</v>
      </c>
    </row>
    <row r="4" spans="1:6" ht="51" x14ac:dyDescent="0.2">
      <c r="A4" s="98"/>
      <c r="B4" s="98" t="str">
        <f>Uebersetzungen!D6</f>
        <v>La mobilité respectueuse de l'environnement est encouragée pour les habitants et les employés à hauteur d'au moins 175 CHF par personne et par an.</v>
      </c>
    </row>
    <row r="5" spans="1:6" ht="38.25" x14ac:dyDescent="0.2">
      <c r="A5" s="98"/>
      <c r="B5" s="98" t="str">
        <f>Uebersetzungen!D7</f>
        <v>Au moins trois offres de services ou infrastructures complémentaires différentes sont proposées aux utilisateurs de vélos.</v>
      </c>
    </row>
    <row r="6" spans="1:6" ht="63.75" x14ac:dyDescent="0.2">
      <c r="A6" s="98"/>
      <c r="B6" s="98" t="str">
        <f>Uebersetzungen!D8</f>
        <v>Dispositions du contrat de location d'un logement concernant la possession d'une voiture ou critères efficaces pour l'attribution de places de parc ou d'autorisations de stationnement (travail).</v>
      </c>
    </row>
    <row r="7" spans="1:6" ht="38.25" x14ac:dyDescent="0.2">
      <c r="A7" s="98"/>
      <c r="B7" s="98" t="str">
        <f>Uebersetzungen!D9</f>
        <v>Distance de marche entre les entrées de tous les bâtiments et l'arrêt de transports publics le plus proche ≤ 500 mètres.</v>
      </c>
    </row>
    <row r="9" spans="1:6" ht="38.25" x14ac:dyDescent="0.2">
      <c r="A9" s="98" t="str">
        <f>Uebersetzungen!D37</f>
        <v>E2.4 Mesures de réduction du trafic</v>
      </c>
      <c r="B9" s="98" t="str">
        <f>Uebersetzungen!D16</f>
        <v>Marchandises : denrées alimentaires, boissons, articles d'hygiène ou médicaments, autres</v>
      </c>
    </row>
    <row r="10" spans="1:6" ht="25.5" x14ac:dyDescent="0.2">
      <c r="A10" s="98"/>
      <c r="B10" s="98" t="str">
        <f>Uebersetzungen!D17</f>
        <v>Services : Café, restaurant, boîte aux lettres, bancomat, espace de co-working, autres</v>
      </c>
    </row>
    <row r="11" spans="1:6" ht="25.5" x14ac:dyDescent="0.2">
      <c r="A11" s="98"/>
      <c r="B11" s="98" t="str">
        <f>Uebersetzungen!D18</f>
        <v>Institutions sociales : Garde d'enfants, jardin d'enfants, centre communautaire, autres</v>
      </c>
    </row>
    <row r="13" spans="1:6" ht="25.5" x14ac:dyDescent="0.2">
      <c r="A13" s="98" t="str">
        <f>Uebersetzungen!D24</f>
        <v>B1.4 Assurer une densité d'utilisation élevée</v>
      </c>
      <c r="B13" s="98"/>
      <c r="C13" s="100" t="str">
        <f>Uebersetzungen!D72</f>
        <v>SRE [m2]</v>
      </c>
      <c r="D13" s="98" t="str">
        <f>Uebersetzungen!D73</f>
        <v>Unité</v>
      </c>
      <c r="E13" s="100" t="str">
        <f>Uebersetzungen!D72</f>
        <v>SRE [m2]</v>
      </c>
      <c r="F13" s="98" t="str">
        <f>Uebersetzungen!D73</f>
        <v>Unité</v>
      </c>
    </row>
    <row r="14" spans="1:6" x14ac:dyDescent="0.2">
      <c r="A14" s="98"/>
      <c r="B14" s="98" t="str">
        <f>Uebersetzungen!D48&amp;", "&amp;Uebersetzungen!D49</f>
        <v>Habitat collectif, Habitat individuel</v>
      </c>
      <c r="C14" s="101">
        <v>48</v>
      </c>
      <c r="D14" s="98" t="str">
        <f>Uebersetzungen!$D$74</f>
        <v>Occupants</v>
      </c>
      <c r="E14" s="100"/>
      <c r="F14" s="98"/>
    </row>
    <row r="15" spans="1:6" x14ac:dyDescent="0.2">
      <c r="A15" s="98"/>
      <c r="B15" s="98" t="str">
        <f>Uebersetzungen!D50</f>
        <v>Administration</v>
      </c>
      <c r="C15" s="101">
        <v>36</v>
      </c>
      <c r="D15" s="98" t="str">
        <f>Uebersetzungen!$D$75</f>
        <v>Équivalent temps plein</v>
      </c>
      <c r="E15" s="101"/>
      <c r="F15" s="98"/>
    </row>
    <row r="16" spans="1:6" x14ac:dyDescent="0.2">
      <c r="A16" s="98"/>
      <c r="B16" s="98" t="str">
        <f>Uebersetzungen!D51</f>
        <v>École</v>
      </c>
      <c r="C16" s="101">
        <v>144</v>
      </c>
      <c r="D16" s="98" t="str">
        <f>Uebersetzungen!$D$75</f>
        <v>Équivalent temps plein</v>
      </c>
      <c r="E16" s="100">
        <v>17</v>
      </c>
      <c r="F16" s="98" t="str">
        <f>Uebersetzungen!D76</f>
        <v>Élèves</v>
      </c>
    </row>
    <row r="17" spans="1:6" x14ac:dyDescent="0.2">
      <c r="A17" s="98"/>
      <c r="B17" s="98" t="str">
        <f>Uebersetzungen!D61</f>
        <v>Vente (magasin spécialisé)</v>
      </c>
      <c r="C17" s="101">
        <v>72</v>
      </c>
      <c r="D17" s="98" t="str">
        <f>Uebersetzungen!$D$75</f>
        <v>Équivalent temps plein</v>
      </c>
      <c r="E17" s="101"/>
      <c r="F17" s="98"/>
    </row>
    <row r="18" spans="1:6" x14ac:dyDescent="0.2">
      <c r="A18" s="98"/>
      <c r="B18" s="98" t="str">
        <f>Uebersetzungen!D62</f>
        <v>Vente (magasin d'alimentation)</v>
      </c>
      <c r="C18" s="100">
        <v>52</v>
      </c>
      <c r="D18" s="98" t="str">
        <f>Uebersetzungen!$D$75</f>
        <v>Équivalent temps plein</v>
      </c>
      <c r="E18" s="101"/>
      <c r="F18" s="97"/>
    </row>
    <row r="19" spans="1:6" x14ac:dyDescent="0.2">
      <c r="A19" s="98"/>
      <c r="B19" s="98" t="str">
        <f>Uebersetzungen!D53</f>
        <v>Restauration</v>
      </c>
      <c r="C19" s="101">
        <v>52</v>
      </c>
      <c r="D19" s="98" t="str">
        <f>Uebersetzungen!$D$75</f>
        <v>Équivalent temps plein</v>
      </c>
      <c r="E19" s="101"/>
      <c r="F19" s="98"/>
    </row>
    <row r="22" spans="1:6" ht="25.5" x14ac:dyDescent="0.2">
      <c r="A22" s="98" t="str">
        <f>Uebersetzungen!D36</f>
        <v>E2.3 Minimisation des places de parc</v>
      </c>
      <c r="B22" s="98" t="s">
        <v>94</v>
      </c>
      <c r="C22" s="98">
        <v>0.8</v>
      </c>
    </row>
    <row r="23" spans="1:6" x14ac:dyDescent="0.2">
      <c r="A23" s="98"/>
      <c r="B23" s="98" t="s">
        <v>95</v>
      </c>
      <c r="C23" s="98">
        <v>0.9</v>
      </c>
    </row>
    <row r="24" spans="1:6" x14ac:dyDescent="0.2">
      <c r="A24" s="98"/>
      <c r="B24" s="98" t="s">
        <v>96</v>
      </c>
      <c r="C24" s="98">
        <v>1</v>
      </c>
    </row>
    <row r="27" spans="1:6" x14ac:dyDescent="0.2">
      <c r="A27" s="98" t="str">
        <f>Uebersetzungen!D41</f>
        <v>Joker</v>
      </c>
      <c r="B27" s="98" t="str">
        <f>Uebersetzungen!D26</f>
        <v>B1.6 Joker "Gérance du quartier"</v>
      </c>
    </row>
    <row r="28" spans="1:6" x14ac:dyDescent="0.2">
      <c r="A28" s="98"/>
      <c r="B28" s="98" t="str">
        <f>Uebersetzungen!D31</f>
        <v>C2.5 Joker énergie et gaz à effet de serre</v>
      </c>
    </row>
    <row r="29" spans="1:6" x14ac:dyDescent="0.2">
      <c r="A29" s="98"/>
      <c r="B29" s="98" t="str">
        <f>Uebersetzungen!D35</f>
        <v>D1.7 Joker "Confort et adaptation climat"</v>
      </c>
    </row>
    <row r="30" spans="1:6" x14ac:dyDescent="0.2">
      <c r="A30" s="98"/>
      <c r="B30" s="98" t="str">
        <f>Uebersetzungen!D40</f>
        <v>E2.7 Joker "Mobilité"</v>
      </c>
    </row>
    <row r="32" spans="1:6" ht="25.5" x14ac:dyDescent="0.2">
      <c r="A32" s="98" t="str">
        <f>Uebersetzungen!D28</f>
        <v>C2.2 Utilisation de ressources locales</v>
      </c>
      <c r="B32" s="98" t="str">
        <f>Uebersetzungen!D121</f>
        <v>Nouvelle construction</v>
      </c>
    </row>
    <row r="33" spans="1:2" x14ac:dyDescent="0.2">
      <c r="A33" s="98"/>
      <c r="B33" s="98" t="str">
        <f>Uebersetzungen!D122</f>
        <v>Rénovation</v>
      </c>
    </row>
    <row r="35" spans="1:2" ht="25.5" x14ac:dyDescent="0.2">
      <c r="A35" s="98" t="str">
        <f>Uebersetzungen!D28</f>
        <v>C2.2 Utilisation de ressources locales</v>
      </c>
      <c r="B35" s="98" t="str">
        <f>Uebersetzungen!D64</f>
        <v>oui</v>
      </c>
    </row>
    <row r="36" spans="1:2" x14ac:dyDescent="0.2">
      <c r="A36" s="98"/>
      <c r="B36" s="98" t="str">
        <f>Uebersetzungen!D65</f>
        <v>non</v>
      </c>
    </row>
    <row r="38" spans="1:2" ht="25.5" x14ac:dyDescent="0.2">
      <c r="A38" s="98" t="str">
        <f>Uebersetzungen!D28</f>
        <v>C2.2 Utilisation de ressources locales</v>
      </c>
      <c r="B38" s="98"/>
    </row>
    <row r="39" spans="1:2" x14ac:dyDescent="0.2">
      <c r="A39" s="98"/>
      <c r="B39" s="98" t="s">
        <v>118</v>
      </c>
    </row>
  </sheetData>
  <phoneticPr fontId="12" type="noConversion"/>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D9CA2-27AE-437F-8DAB-69BE66777744}">
  <sheetPr codeName="Tabelle11"/>
  <dimension ref="A1:I178"/>
  <sheetViews>
    <sheetView topLeftCell="A55" workbookViewId="0">
      <selection activeCell="F53" sqref="F53"/>
    </sheetView>
  </sheetViews>
  <sheetFormatPr baseColWidth="10" defaultColWidth="11.42578125" defaultRowHeight="12" x14ac:dyDescent="0.2"/>
  <cols>
    <col min="1" max="1" width="6.85546875" style="9" customWidth="1"/>
    <col min="2" max="2" width="12.7109375" style="9" customWidth="1"/>
    <col min="3" max="3" width="12.140625" style="20" customWidth="1"/>
    <col min="4" max="4" width="46.28515625" style="21" customWidth="1"/>
    <col min="5" max="5" width="51.28515625" style="22" customWidth="1"/>
    <col min="6" max="6" width="46.28515625" style="22" customWidth="1"/>
    <col min="7" max="7" width="46.28515625" style="9" customWidth="1"/>
    <col min="8" max="8" width="11.42578125" style="9"/>
    <col min="9" max="9" width="6.140625" style="9" customWidth="1"/>
    <col min="10" max="16384" width="11.42578125" style="9"/>
  </cols>
  <sheetData>
    <row r="1" spans="1:9" ht="23.25" customHeight="1" thickBot="1" x14ac:dyDescent="0.25">
      <c r="A1" s="1">
        <f>VLOOKUP(C1,H1:I3,2)</f>
        <v>2</v>
      </c>
      <c r="B1" s="2" t="s">
        <v>1</v>
      </c>
      <c r="C1" s="3" t="s">
        <v>7</v>
      </c>
      <c r="D1" s="4"/>
      <c r="E1" s="5" t="s">
        <v>3</v>
      </c>
      <c r="F1" s="6"/>
      <c r="G1" s="6"/>
      <c r="H1" s="7" t="str">
        <f>E3</f>
        <v>deutsch</v>
      </c>
      <c r="I1" s="8">
        <v>1</v>
      </c>
    </row>
    <row r="2" spans="1:9" ht="23.25" customHeight="1" thickBot="1" x14ac:dyDescent="0.25">
      <c r="A2" s="10">
        <v>1</v>
      </c>
      <c r="B2" s="11"/>
      <c r="C2" s="12">
        <v>2023</v>
      </c>
      <c r="D2" s="13" t="s">
        <v>4</v>
      </c>
      <c r="E2" s="7"/>
      <c r="F2" s="6"/>
      <c r="G2" s="6"/>
      <c r="H2" s="7" t="str">
        <f>F3</f>
        <v>französisch</v>
      </c>
      <c r="I2" s="8">
        <v>2</v>
      </c>
    </row>
    <row r="3" spans="1:9" ht="23.25" customHeight="1" x14ac:dyDescent="0.2">
      <c r="A3" s="14"/>
      <c r="B3" s="15"/>
      <c r="C3" s="15" t="s">
        <v>5</v>
      </c>
      <c r="D3" s="16" t="s">
        <v>6</v>
      </c>
      <c r="E3" s="17" t="s">
        <v>2</v>
      </c>
      <c r="F3" s="18" t="s">
        <v>7</v>
      </c>
      <c r="G3" s="19" t="s">
        <v>8</v>
      </c>
      <c r="H3" s="7" t="str">
        <f>G3</f>
        <v>italienisch</v>
      </c>
      <c r="I3" s="8">
        <v>3</v>
      </c>
    </row>
    <row r="4" spans="1:9" ht="23.25" customHeight="1" x14ac:dyDescent="0.2">
      <c r="C4" s="20">
        <v>1</v>
      </c>
      <c r="D4" s="21" t="str">
        <f t="shared" ref="D4:D67" si="0">INDEX($E$4:$G$503,$C4,$A$1)</f>
        <v>Pas d'obligation d'achat de places de parc pour voitures</v>
      </c>
      <c r="E4" s="22" t="s">
        <v>11</v>
      </c>
      <c r="F4" s="22" t="s">
        <v>271</v>
      </c>
      <c r="G4" s="22" t="s">
        <v>247</v>
      </c>
    </row>
    <row r="5" spans="1:9" ht="24" x14ac:dyDescent="0.2">
      <c r="C5" s="20">
        <v>2</v>
      </c>
      <c r="D5" s="21" t="str">
        <f t="shared" si="0"/>
        <v>Loyers couvrant les coûts des places de parc pour voitures</v>
      </c>
      <c r="E5" s="22" t="s">
        <v>12</v>
      </c>
      <c r="F5" s="22" t="s">
        <v>272</v>
      </c>
      <c r="G5" s="22" t="s">
        <v>146</v>
      </c>
    </row>
    <row r="6" spans="1:9" ht="36" x14ac:dyDescent="0.2">
      <c r="C6" s="20">
        <v>3</v>
      </c>
      <c r="D6" s="21" t="str">
        <f t="shared" si="0"/>
        <v>La mobilité respectueuse de l'environnement est encouragée pour les habitants et les employés à hauteur d'au moins 175 CHF par personne et par an.</v>
      </c>
      <c r="E6" s="22" t="s">
        <v>15</v>
      </c>
      <c r="F6" s="22" t="s">
        <v>273</v>
      </c>
      <c r="G6" s="22" t="s">
        <v>147</v>
      </c>
    </row>
    <row r="7" spans="1:9" ht="36" x14ac:dyDescent="0.2">
      <c r="C7" s="20">
        <v>4</v>
      </c>
      <c r="D7" s="21" t="str">
        <f t="shared" si="0"/>
        <v>Au moins trois offres de services ou infrastructures complémentaires différentes sont proposées aux utilisateurs de vélos.</v>
      </c>
      <c r="E7" s="22" t="s">
        <v>16</v>
      </c>
      <c r="F7" s="22" t="s">
        <v>274</v>
      </c>
      <c r="G7" s="22" t="s">
        <v>148</v>
      </c>
    </row>
    <row r="8" spans="1:9" ht="60" x14ac:dyDescent="0.2">
      <c r="C8" s="20">
        <v>5</v>
      </c>
      <c r="D8" s="21" t="str">
        <f t="shared" si="0"/>
        <v>Dispositions du contrat de location d'un logement concernant la possession d'une voiture ou critères efficaces pour l'attribution de places de parc ou d'autorisations de stationnement (travail).</v>
      </c>
      <c r="E8" s="22" t="s">
        <v>17</v>
      </c>
      <c r="F8" s="22" t="s">
        <v>275</v>
      </c>
      <c r="G8" s="22" t="s">
        <v>248</v>
      </c>
    </row>
    <row r="9" spans="1:9" ht="36" x14ac:dyDescent="0.2">
      <c r="C9" s="20">
        <v>6</v>
      </c>
      <c r="D9" s="21" t="str">
        <f t="shared" si="0"/>
        <v>Distance de marche entre les entrées de tous les bâtiments et l'arrêt de transports publics le plus proche ≤ 500 mètres.</v>
      </c>
      <c r="E9" s="22" t="s">
        <v>18</v>
      </c>
      <c r="F9" s="22" t="s">
        <v>276</v>
      </c>
      <c r="G9" s="22" t="s">
        <v>249</v>
      </c>
    </row>
    <row r="10" spans="1:9" x14ac:dyDescent="0.2">
      <c r="C10" s="20">
        <v>7</v>
      </c>
      <c r="D10" s="21">
        <f t="shared" si="0"/>
        <v>0</v>
      </c>
      <c r="G10" s="22"/>
    </row>
    <row r="11" spans="1:9" x14ac:dyDescent="0.2">
      <c r="C11" s="20">
        <v>8</v>
      </c>
      <c r="D11" s="21" t="str">
        <f t="shared" si="0"/>
        <v>Outil d'aide Mesures à choix</v>
      </c>
      <c r="E11" s="22" t="s">
        <v>28</v>
      </c>
      <c r="F11" s="22" t="s">
        <v>277</v>
      </c>
      <c r="G11" s="22" t="s">
        <v>250</v>
      </c>
    </row>
    <row r="12" spans="1:9" x14ac:dyDescent="0.2">
      <c r="C12" s="20">
        <v>9</v>
      </c>
      <c r="D12" s="21" t="str">
        <f t="shared" si="0"/>
        <v>Mesure de réduction du TIM</v>
      </c>
      <c r="E12" s="22" t="s">
        <v>14</v>
      </c>
      <c r="F12" s="22" t="s">
        <v>278</v>
      </c>
      <c r="G12" s="22" t="s">
        <v>149</v>
      </c>
    </row>
    <row r="13" spans="1:9" x14ac:dyDescent="0.2">
      <c r="C13" s="20">
        <v>10</v>
      </c>
      <c r="D13" s="21">
        <f t="shared" si="0"/>
        <v>0</v>
      </c>
      <c r="G13" s="22"/>
    </row>
    <row r="14" spans="1:9" x14ac:dyDescent="0.2">
      <c r="C14" s="20">
        <v>11</v>
      </c>
      <c r="D14" s="21" t="str">
        <f>INDEX($E$4:$G$503,$C14,$A$1)</f>
        <v>Indications sur les mesures</v>
      </c>
      <c r="E14" s="22" t="s">
        <v>105</v>
      </c>
      <c r="F14" s="22" t="s">
        <v>279</v>
      </c>
      <c r="G14" s="22" t="s">
        <v>150</v>
      </c>
    </row>
    <row r="15" spans="1:9" x14ac:dyDescent="0.2">
      <c r="C15" s="20">
        <v>12</v>
      </c>
      <c r="D15" s="21" t="str">
        <f t="shared" si="0"/>
        <v>Saisie</v>
      </c>
      <c r="E15" s="22" t="s">
        <v>76</v>
      </c>
      <c r="F15" s="22" t="s">
        <v>280</v>
      </c>
      <c r="G15" s="22" t="s">
        <v>151</v>
      </c>
    </row>
    <row r="16" spans="1:9" ht="24" x14ac:dyDescent="0.2">
      <c r="C16" s="20">
        <v>13</v>
      </c>
      <c r="D16" s="21" t="str">
        <f t="shared" si="0"/>
        <v>Marchandises : denrées alimentaires, boissons, articles d'hygiène ou médicaments, autres</v>
      </c>
      <c r="E16" s="22" t="s">
        <v>20</v>
      </c>
      <c r="F16" s="22" t="s">
        <v>281</v>
      </c>
      <c r="G16" s="22" t="s">
        <v>152</v>
      </c>
    </row>
    <row r="17" spans="3:7" ht="24" x14ac:dyDescent="0.2">
      <c r="C17" s="20">
        <v>14</v>
      </c>
      <c r="D17" s="21" t="str">
        <f t="shared" si="0"/>
        <v>Services : Café, restaurant, boîte aux lettres, bancomat, espace de co-working, autres</v>
      </c>
      <c r="E17" s="22" t="s">
        <v>21</v>
      </c>
      <c r="F17" s="22" t="s">
        <v>282</v>
      </c>
      <c r="G17" s="22" t="s">
        <v>153</v>
      </c>
    </row>
    <row r="18" spans="3:7" ht="24" x14ac:dyDescent="0.2">
      <c r="C18" s="20">
        <v>15</v>
      </c>
      <c r="D18" s="21" t="str">
        <f t="shared" si="0"/>
        <v>Institutions sociales : Garde d'enfants, jardin d'enfants, centre communautaire, autres</v>
      </c>
      <c r="E18" s="22" t="s">
        <v>22</v>
      </c>
      <c r="F18" s="22" t="s">
        <v>283</v>
      </c>
      <c r="G18" s="22" t="s">
        <v>154</v>
      </c>
    </row>
    <row r="19" spans="3:7" x14ac:dyDescent="0.2">
      <c r="C19" s="20">
        <v>16</v>
      </c>
      <c r="D19" s="21" t="str">
        <f t="shared" si="0"/>
        <v>Offre interne au quartier pour la réduction du trafic</v>
      </c>
      <c r="E19" s="22" t="s">
        <v>23</v>
      </c>
      <c r="F19" s="22" t="s">
        <v>284</v>
      </c>
      <c r="G19" s="22" t="s">
        <v>155</v>
      </c>
    </row>
    <row r="20" spans="3:7" x14ac:dyDescent="0.2">
      <c r="C20" s="20">
        <v>17</v>
      </c>
      <c r="D20" s="21" t="str">
        <f t="shared" si="0"/>
        <v>Champ de sélection</v>
      </c>
      <c r="E20" s="22" t="s">
        <v>75</v>
      </c>
      <c r="F20" s="22" t="s">
        <v>285</v>
      </c>
      <c r="G20" s="22" t="s">
        <v>156</v>
      </c>
    </row>
    <row r="21" spans="3:7" x14ac:dyDescent="0.2">
      <c r="C21" s="20">
        <v>18</v>
      </c>
      <c r="D21" s="21" t="str">
        <f t="shared" si="0"/>
        <v>Nombre total de places de parc pour voitures</v>
      </c>
      <c r="E21" s="22" t="s">
        <v>25</v>
      </c>
      <c r="F21" s="22" t="s">
        <v>286</v>
      </c>
      <c r="G21" s="22" t="s">
        <v>157</v>
      </c>
    </row>
    <row r="22" spans="3:7" ht="24" x14ac:dyDescent="0.2">
      <c r="C22" s="20">
        <v>19</v>
      </c>
      <c r="D22" s="21" t="str">
        <f t="shared" si="0"/>
        <v xml:space="preserve">Nombre de places de parc avec stations de recharge bidirectionnelles </v>
      </c>
      <c r="E22" s="22" t="s">
        <v>26</v>
      </c>
      <c r="F22" s="22" t="s">
        <v>287</v>
      </c>
      <c r="G22" s="22" t="s">
        <v>158</v>
      </c>
    </row>
    <row r="23" spans="3:7" ht="24" x14ac:dyDescent="0.2">
      <c r="C23" s="20">
        <v>20</v>
      </c>
      <c r="D23" s="21" t="str">
        <f t="shared" si="0"/>
        <v>Part de la surface de 80% ou plus -&gt; 2ème catégorie de bâtiment ne doit pas être saisie</v>
      </c>
      <c r="E23" s="22" t="s">
        <v>114</v>
      </c>
      <c r="F23" s="22" t="s">
        <v>288</v>
      </c>
      <c r="G23" s="22" t="s">
        <v>159</v>
      </c>
    </row>
    <row r="24" spans="3:7" x14ac:dyDescent="0.2">
      <c r="C24" s="20">
        <v>21</v>
      </c>
      <c r="D24" s="21" t="str">
        <f t="shared" si="0"/>
        <v>B1.4 Assurer une densité d'utilisation élevée</v>
      </c>
      <c r="E24" s="22" t="s">
        <v>29</v>
      </c>
      <c r="F24" s="22" t="s">
        <v>289</v>
      </c>
      <c r="G24" s="22" t="s">
        <v>160</v>
      </c>
    </row>
    <row r="25" spans="3:7" ht="24" x14ac:dyDescent="0.2">
      <c r="C25" s="20">
        <v>22</v>
      </c>
      <c r="D25" s="21" t="str">
        <f t="shared" si="0"/>
        <v>B1.5 Visualisation des évaluations pour les utilisateurs</v>
      </c>
      <c r="E25" s="22" t="s">
        <v>30</v>
      </c>
      <c r="F25" s="22" t="s">
        <v>290</v>
      </c>
      <c r="G25" s="22" t="s">
        <v>161</v>
      </c>
    </row>
    <row r="26" spans="3:7" x14ac:dyDescent="0.2">
      <c r="C26" s="20">
        <v>23</v>
      </c>
      <c r="D26" s="21" t="str">
        <f t="shared" si="0"/>
        <v>B1.6 Joker "Gérance du quartier"</v>
      </c>
      <c r="E26" s="22" t="s">
        <v>31</v>
      </c>
      <c r="F26" s="22" t="s">
        <v>395</v>
      </c>
      <c r="G26" s="22" t="s">
        <v>162</v>
      </c>
    </row>
    <row r="27" spans="3:7" x14ac:dyDescent="0.2">
      <c r="C27" s="20">
        <v>24</v>
      </c>
      <c r="D27" s="21" t="str">
        <f t="shared" si="0"/>
        <v>C1.5 Solutions de stockage innovantes</v>
      </c>
      <c r="E27" s="22" t="s">
        <v>32</v>
      </c>
      <c r="F27" s="22" t="s">
        <v>291</v>
      </c>
      <c r="G27" s="22" t="s">
        <v>163</v>
      </c>
    </row>
    <row r="28" spans="3:7" x14ac:dyDescent="0.2">
      <c r="C28" s="20">
        <v>25</v>
      </c>
      <c r="D28" s="21" t="str">
        <f t="shared" si="0"/>
        <v>C2.2 Utilisation de ressources locales</v>
      </c>
      <c r="E28" s="22" t="s">
        <v>33</v>
      </c>
      <c r="F28" s="22" t="s">
        <v>292</v>
      </c>
      <c r="G28" s="22" t="s">
        <v>164</v>
      </c>
    </row>
    <row r="29" spans="3:7" ht="24" x14ac:dyDescent="0.2">
      <c r="C29" s="20">
        <v>26</v>
      </c>
      <c r="D29" s="21" t="str">
        <f t="shared" si="0"/>
        <v xml:space="preserve">C2.3 Réutilisation de groupes d'éléments de construction </v>
      </c>
      <c r="E29" s="22" t="s">
        <v>34</v>
      </c>
      <c r="F29" s="22" t="s">
        <v>293</v>
      </c>
      <c r="G29" s="22" t="s">
        <v>165</v>
      </c>
    </row>
    <row r="30" spans="3:7" ht="24" x14ac:dyDescent="0.2">
      <c r="C30" s="20">
        <v>27</v>
      </c>
      <c r="D30" s="21" t="str">
        <f t="shared" si="0"/>
        <v>C2.4 Peu de mouvements de terre pour l'aménagement du terrain</v>
      </c>
      <c r="E30" s="22" t="s">
        <v>35</v>
      </c>
      <c r="F30" s="22" t="s">
        <v>294</v>
      </c>
      <c r="G30" s="22" t="s">
        <v>166</v>
      </c>
    </row>
    <row r="31" spans="3:7" x14ac:dyDescent="0.2">
      <c r="C31" s="20">
        <v>28</v>
      </c>
      <c r="D31" s="21" t="str">
        <f t="shared" si="0"/>
        <v>C2.5 Joker énergie et gaz à effet de serre</v>
      </c>
      <c r="E31" s="22" t="s">
        <v>36</v>
      </c>
      <c r="F31" s="22" t="s">
        <v>295</v>
      </c>
      <c r="G31" s="22" t="s">
        <v>167</v>
      </c>
    </row>
    <row r="32" spans="3:7" x14ac:dyDescent="0.2">
      <c r="C32" s="20">
        <v>29</v>
      </c>
      <c r="D32" s="21" t="str">
        <f t="shared" si="0"/>
        <v>D1.4 Aération du quartier</v>
      </c>
      <c r="E32" s="22" t="s">
        <v>37</v>
      </c>
      <c r="F32" s="22" t="s">
        <v>296</v>
      </c>
      <c r="G32" s="22" t="s">
        <v>168</v>
      </c>
    </row>
    <row r="33" spans="3:7" x14ac:dyDescent="0.2">
      <c r="C33" s="20">
        <v>30</v>
      </c>
      <c r="D33" s="21" t="str">
        <f t="shared" si="0"/>
        <v>D1.5 Récupération d'eau de pluie</v>
      </c>
      <c r="E33" s="22" t="s">
        <v>38</v>
      </c>
      <c r="F33" s="22" t="s">
        <v>297</v>
      </c>
      <c r="G33" s="22" t="s">
        <v>169</v>
      </c>
    </row>
    <row r="34" spans="3:7" ht="24" x14ac:dyDescent="0.2">
      <c r="C34" s="20">
        <v>31</v>
      </c>
      <c r="D34" s="21" t="str">
        <f t="shared" si="0"/>
        <v>D1.6 Pas de constructions souterraines en dehors de l'emprise au sol des bâtiments</v>
      </c>
      <c r="E34" s="22" t="s">
        <v>39</v>
      </c>
      <c r="F34" s="22" t="s">
        <v>298</v>
      </c>
      <c r="G34" s="22" t="s">
        <v>170</v>
      </c>
    </row>
    <row r="35" spans="3:7" x14ac:dyDescent="0.2">
      <c r="C35" s="20">
        <v>32</v>
      </c>
      <c r="D35" s="21" t="str">
        <f t="shared" si="0"/>
        <v>D1.7 Joker "Confort et adaptation climat"</v>
      </c>
      <c r="E35" s="22" t="s">
        <v>40</v>
      </c>
      <c r="F35" s="22" t="s">
        <v>396</v>
      </c>
      <c r="G35" s="22" t="s">
        <v>171</v>
      </c>
    </row>
    <row r="36" spans="3:7" x14ac:dyDescent="0.2">
      <c r="C36" s="20">
        <v>33</v>
      </c>
      <c r="D36" s="21" t="str">
        <f t="shared" si="0"/>
        <v>E2.3 Minimisation des places de parc</v>
      </c>
      <c r="E36" s="22" t="s">
        <v>41</v>
      </c>
      <c r="F36" s="22" t="s">
        <v>299</v>
      </c>
      <c r="G36" s="22" t="s">
        <v>172</v>
      </c>
    </row>
    <row r="37" spans="3:7" x14ac:dyDescent="0.2">
      <c r="C37" s="20">
        <v>34</v>
      </c>
      <c r="D37" s="21" t="str">
        <f t="shared" si="0"/>
        <v>E2.4 Mesures de réduction du trafic</v>
      </c>
      <c r="E37" s="22" t="s">
        <v>13</v>
      </c>
      <c r="F37" s="22" t="s">
        <v>300</v>
      </c>
      <c r="G37" s="22" t="s">
        <v>173</v>
      </c>
    </row>
    <row r="38" spans="3:7" x14ac:dyDescent="0.2">
      <c r="C38" s="20">
        <v>35</v>
      </c>
      <c r="D38" s="21" t="str">
        <f t="shared" si="0"/>
        <v>E2.5 Gestion de la mobilité pour réduire le TIM</v>
      </c>
      <c r="E38" s="22" t="s">
        <v>19</v>
      </c>
      <c r="F38" s="22" t="s">
        <v>301</v>
      </c>
      <c r="G38" s="22" t="s">
        <v>174</v>
      </c>
    </row>
    <row r="39" spans="3:7" x14ac:dyDescent="0.2">
      <c r="C39" s="20">
        <v>36</v>
      </c>
      <c r="D39" s="21" t="str">
        <f t="shared" si="0"/>
        <v>E2.6 Stations de recharge bidirectionnelles</v>
      </c>
      <c r="E39" s="22" t="s">
        <v>24</v>
      </c>
      <c r="F39" s="22" t="s">
        <v>302</v>
      </c>
      <c r="G39" s="22" t="s">
        <v>175</v>
      </c>
    </row>
    <row r="40" spans="3:7" x14ac:dyDescent="0.2">
      <c r="C40" s="20">
        <v>37</v>
      </c>
      <c r="D40" s="21" t="str">
        <f t="shared" si="0"/>
        <v>E2.7 Joker "Mobilité"</v>
      </c>
      <c r="E40" s="22" t="s">
        <v>42</v>
      </c>
      <c r="F40" s="22" t="s">
        <v>397</v>
      </c>
      <c r="G40" s="22" t="s">
        <v>176</v>
      </c>
    </row>
    <row r="41" spans="3:7" x14ac:dyDescent="0.2">
      <c r="C41" s="20">
        <v>38</v>
      </c>
      <c r="D41" s="21" t="str">
        <f t="shared" si="0"/>
        <v>Joker</v>
      </c>
      <c r="E41" s="22" t="s">
        <v>106</v>
      </c>
      <c r="F41" s="22" t="s">
        <v>106</v>
      </c>
      <c r="G41" s="22" t="s">
        <v>177</v>
      </c>
    </row>
    <row r="42" spans="3:7" x14ac:dyDescent="0.2">
      <c r="C42" s="20">
        <v>39</v>
      </c>
      <c r="D42" s="21" t="str">
        <f t="shared" si="0"/>
        <v>Thème Joker</v>
      </c>
      <c r="E42" s="22" t="s">
        <v>107</v>
      </c>
      <c r="F42" s="22" t="s">
        <v>303</v>
      </c>
      <c r="G42" s="22" t="s">
        <v>178</v>
      </c>
    </row>
    <row r="43" spans="3:7" x14ac:dyDescent="0.2">
      <c r="C43" s="20">
        <v>40</v>
      </c>
      <c r="D43" s="21" t="str">
        <f t="shared" si="0"/>
        <v>Titre</v>
      </c>
      <c r="E43" s="22" t="s">
        <v>108</v>
      </c>
      <c r="F43" s="22" t="s">
        <v>304</v>
      </c>
      <c r="G43" s="22" t="s">
        <v>179</v>
      </c>
    </row>
    <row r="44" spans="3:7" x14ac:dyDescent="0.2">
      <c r="C44" s="20">
        <v>41</v>
      </c>
      <c r="D44" s="21" t="str">
        <f t="shared" si="0"/>
        <v>Description et impact</v>
      </c>
      <c r="E44" s="22" t="s">
        <v>109</v>
      </c>
      <c r="F44" s="22" t="s">
        <v>305</v>
      </c>
      <c r="G44" s="22" t="s">
        <v>180</v>
      </c>
    </row>
    <row r="45" spans="3:7" x14ac:dyDescent="0.2">
      <c r="C45" s="20">
        <v>42</v>
      </c>
      <c r="D45" s="21" t="str">
        <f t="shared" si="0"/>
        <v>Justificatifs / Annexes</v>
      </c>
      <c r="E45" s="22" t="s">
        <v>110</v>
      </c>
      <c r="F45" s="22" t="s">
        <v>306</v>
      </c>
      <c r="G45" s="22" t="s">
        <v>251</v>
      </c>
    </row>
    <row r="46" spans="3:7" x14ac:dyDescent="0.2">
      <c r="C46" s="20">
        <v>43</v>
      </c>
      <c r="D46" s="21" t="str">
        <f t="shared" si="0"/>
        <v>B1.6, C2.5, D1.7 et E2.7 (Joker mesures à choix)</v>
      </c>
      <c r="E46" s="22" t="s">
        <v>111</v>
      </c>
      <c r="F46" s="22" t="s">
        <v>307</v>
      </c>
      <c r="G46" s="22" t="s">
        <v>252</v>
      </c>
    </row>
    <row r="47" spans="3:7" x14ac:dyDescent="0.2">
      <c r="C47" s="20">
        <v>44</v>
      </c>
      <c r="D47" s="21" t="str">
        <f t="shared" si="0"/>
        <v>Indications sur la mesure</v>
      </c>
      <c r="E47" s="22" t="s">
        <v>112</v>
      </c>
      <c r="F47" s="22" t="s">
        <v>308</v>
      </c>
      <c r="G47" s="22" t="s">
        <v>150</v>
      </c>
    </row>
    <row r="48" spans="3:7" x14ac:dyDescent="0.2">
      <c r="C48" s="20">
        <v>45</v>
      </c>
      <c r="D48" s="21" t="str">
        <f t="shared" si="0"/>
        <v>Habitat collectif</v>
      </c>
      <c r="E48" s="22" t="s">
        <v>48</v>
      </c>
      <c r="F48" s="22" t="s">
        <v>309</v>
      </c>
      <c r="G48" s="22" t="s">
        <v>181</v>
      </c>
    </row>
    <row r="49" spans="3:7" x14ac:dyDescent="0.2">
      <c r="C49" s="20">
        <v>46</v>
      </c>
      <c r="D49" s="21" t="str">
        <f t="shared" si="0"/>
        <v>Habitat individuel</v>
      </c>
      <c r="E49" s="22" t="s">
        <v>49</v>
      </c>
      <c r="F49" s="22" t="s">
        <v>310</v>
      </c>
      <c r="G49" s="22" t="s">
        <v>182</v>
      </c>
    </row>
    <row r="50" spans="3:7" x14ac:dyDescent="0.2">
      <c r="C50" s="20">
        <v>47</v>
      </c>
      <c r="D50" s="21" t="str">
        <f t="shared" si="0"/>
        <v>Administration</v>
      </c>
      <c r="E50" s="22" t="s">
        <v>50</v>
      </c>
      <c r="F50" s="22" t="s">
        <v>311</v>
      </c>
      <c r="G50" s="22" t="s">
        <v>183</v>
      </c>
    </row>
    <row r="51" spans="3:7" x14ac:dyDescent="0.2">
      <c r="C51" s="20">
        <v>48</v>
      </c>
      <c r="D51" s="21" t="str">
        <f t="shared" si="0"/>
        <v>École</v>
      </c>
      <c r="E51" s="22" t="s">
        <v>51</v>
      </c>
      <c r="F51" s="22" t="s">
        <v>312</v>
      </c>
      <c r="G51" s="22" t="s">
        <v>184</v>
      </c>
    </row>
    <row r="52" spans="3:7" x14ac:dyDescent="0.2">
      <c r="C52" s="20">
        <v>49</v>
      </c>
      <c r="D52" s="21" t="str">
        <f t="shared" si="0"/>
        <v>Commerce</v>
      </c>
      <c r="E52" s="22" t="s">
        <v>52</v>
      </c>
      <c r="F52" s="22" t="s">
        <v>313</v>
      </c>
      <c r="G52" s="22" t="s">
        <v>185</v>
      </c>
    </row>
    <row r="53" spans="3:7" x14ac:dyDescent="0.2">
      <c r="C53" s="20">
        <v>50</v>
      </c>
      <c r="D53" s="21" t="str">
        <f t="shared" si="0"/>
        <v>Restauration</v>
      </c>
      <c r="E53" s="22" t="s">
        <v>53</v>
      </c>
      <c r="F53" s="22" t="s">
        <v>314</v>
      </c>
      <c r="G53" s="22" t="s">
        <v>186</v>
      </c>
    </row>
    <row r="54" spans="3:7" x14ac:dyDescent="0.2">
      <c r="C54" s="20">
        <v>51</v>
      </c>
      <c r="D54" s="21" t="str">
        <f t="shared" si="0"/>
        <v>Lieu de rassemblement</v>
      </c>
      <c r="E54" s="22" t="s">
        <v>54</v>
      </c>
      <c r="F54" s="22" t="s">
        <v>315</v>
      </c>
      <c r="G54" s="22" t="s">
        <v>187</v>
      </c>
    </row>
    <row r="55" spans="3:7" x14ac:dyDescent="0.2">
      <c r="C55" s="20">
        <v>52</v>
      </c>
      <c r="D55" s="21" t="str">
        <f t="shared" si="0"/>
        <v>Hôpital</v>
      </c>
      <c r="E55" s="22" t="s">
        <v>55</v>
      </c>
      <c r="F55" s="22" t="s">
        <v>316</v>
      </c>
      <c r="G55" s="22" t="s">
        <v>188</v>
      </c>
    </row>
    <row r="56" spans="3:7" x14ac:dyDescent="0.2">
      <c r="C56" s="20">
        <v>53</v>
      </c>
      <c r="D56" s="21" t="str">
        <f t="shared" si="0"/>
        <v>Industrie</v>
      </c>
      <c r="E56" s="22" t="s">
        <v>56</v>
      </c>
      <c r="F56" s="22" t="s">
        <v>56</v>
      </c>
      <c r="G56" s="22" t="s">
        <v>56</v>
      </c>
    </row>
    <row r="57" spans="3:7" x14ac:dyDescent="0.2">
      <c r="C57" s="20">
        <v>54</v>
      </c>
      <c r="D57" s="21" t="str">
        <f t="shared" si="0"/>
        <v>Dépôt</v>
      </c>
      <c r="E57" s="22" t="s">
        <v>57</v>
      </c>
      <c r="F57" s="22" t="s">
        <v>317</v>
      </c>
      <c r="G57" s="22" t="s">
        <v>189</v>
      </c>
    </row>
    <row r="58" spans="3:7" x14ac:dyDescent="0.2">
      <c r="C58" s="20">
        <v>55</v>
      </c>
      <c r="D58" s="21" t="str">
        <f t="shared" si="0"/>
        <v>Installations sportives</v>
      </c>
      <c r="E58" s="22" t="s">
        <v>58</v>
      </c>
      <c r="F58" s="22" t="s">
        <v>318</v>
      </c>
      <c r="G58" s="22" t="s">
        <v>190</v>
      </c>
    </row>
    <row r="59" spans="3:7" x14ac:dyDescent="0.2">
      <c r="C59" s="20">
        <v>56</v>
      </c>
      <c r="D59" s="21" t="str">
        <f t="shared" si="0"/>
        <v>Piscines couvertes</v>
      </c>
      <c r="E59" s="22" t="s">
        <v>59</v>
      </c>
      <c r="F59" s="22" t="s">
        <v>319</v>
      </c>
      <c r="G59" s="22" t="s">
        <v>191</v>
      </c>
    </row>
    <row r="60" spans="3:7" x14ac:dyDescent="0.2">
      <c r="C60" s="20">
        <v>57</v>
      </c>
      <c r="D60" s="21" t="str">
        <f t="shared" si="0"/>
        <v>Autres</v>
      </c>
      <c r="E60" s="22" t="s">
        <v>60</v>
      </c>
      <c r="F60" s="22" t="s">
        <v>320</v>
      </c>
      <c r="G60" s="22" t="s">
        <v>192</v>
      </c>
    </row>
    <row r="61" spans="3:7" x14ac:dyDescent="0.2">
      <c r="C61" s="20">
        <v>58</v>
      </c>
      <c r="D61" s="21" t="str">
        <f t="shared" si="0"/>
        <v>Vente (magasin spécialisé)</v>
      </c>
      <c r="E61" s="22" t="s">
        <v>67</v>
      </c>
      <c r="F61" s="22" t="s">
        <v>321</v>
      </c>
      <c r="G61" s="22" t="s">
        <v>193</v>
      </c>
    </row>
    <row r="62" spans="3:7" x14ac:dyDescent="0.2">
      <c r="C62" s="20">
        <v>59</v>
      </c>
      <c r="D62" s="21" t="str">
        <f t="shared" si="0"/>
        <v>Vente (magasin d'alimentation)</v>
      </c>
      <c r="E62" s="22" t="s">
        <v>68</v>
      </c>
      <c r="F62" s="22" t="s">
        <v>322</v>
      </c>
      <c r="G62" s="22" t="s">
        <v>194</v>
      </c>
    </row>
    <row r="63" spans="3:7" x14ac:dyDescent="0.2">
      <c r="C63" s="20">
        <v>60</v>
      </c>
      <c r="D63" s="21" t="str">
        <f t="shared" si="0"/>
        <v>Nombre</v>
      </c>
      <c r="E63" s="22" t="s">
        <v>69</v>
      </c>
      <c r="F63" s="22" t="s">
        <v>323</v>
      </c>
      <c r="G63" s="22" t="s">
        <v>195</v>
      </c>
    </row>
    <row r="64" spans="3:7" x14ac:dyDescent="0.2">
      <c r="C64" s="20">
        <v>61</v>
      </c>
      <c r="D64" s="21" t="str">
        <f t="shared" si="0"/>
        <v>oui</v>
      </c>
      <c r="E64" s="22" t="s">
        <v>9</v>
      </c>
      <c r="F64" s="22" t="s">
        <v>324</v>
      </c>
      <c r="G64" s="22" t="s">
        <v>196</v>
      </c>
    </row>
    <row r="65" spans="3:7" x14ac:dyDescent="0.2">
      <c r="C65" s="20">
        <v>62</v>
      </c>
      <c r="D65" s="21" t="str">
        <f t="shared" si="0"/>
        <v>non</v>
      </c>
      <c r="E65" s="22" t="s">
        <v>10</v>
      </c>
      <c r="F65" s="22" t="s">
        <v>325</v>
      </c>
      <c r="G65" s="22" t="s">
        <v>197</v>
      </c>
    </row>
    <row r="66" spans="3:7" x14ac:dyDescent="0.2">
      <c r="C66" s="20">
        <v>63</v>
      </c>
      <c r="D66" s="21" t="str">
        <f t="shared" si="0"/>
        <v>Instructions</v>
      </c>
      <c r="E66" s="22" t="s">
        <v>77</v>
      </c>
      <c r="F66" s="22" t="s">
        <v>326</v>
      </c>
      <c r="G66" s="22" t="s">
        <v>198</v>
      </c>
    </row>
    <row r="67" spans="3:7" ht="24" x14ac:dyDescent="0.2">
      <c r="C67" s="20">
        <v>64</v>
      </c>
      <c r="D67" s="21" t="str">
        <f t="shared" si="0"/>
        <v>Catégorie de bâtiment la plus grande en termes de surface</v>
      </c>
      <c r="E67" s="22" t="s">
        <v>73</v>
      </c>
      <c r="F67" s="22" t="s">
        <v>327</v>
      </c>
      <c r="G67" s="22" t="s">
        <v>199</v>
      </c>
    </row>
    <row r="68" spans="3:7" x14ac:dyDescent="0.2">
      <c r="C68" s="20">
        <v>65</v>
      </c>
      <c r="D68" s="21" t="str">
        <f t="shared" ref="D68:D131" si="1">INDEX($E$4:$G$503,$C68,$A$1)</f>
        <v>SRE totale de la plus grande catégorie de bâtiments</v>
      </c>
      <c r="E68" s="22" t="s">
        <v>72</v>
      </c>
      <c r="F68" s="22" t="s">
        <v>328</v>
      </c>
      <c r="G68" s="22" t="s">
        <v>200</v>
      </c>
    </row>
    <row r="69" spans="3:7" ht="24" x14ac:dyDescent="0.2">
      <c r="C69" s="20">
        <v>66</v>
      </c>
      <c r="D69" s="21" t="str">
        <f t="shared" si="1"/>
        <v>Surface de la deuxième plus grande catégorie de bâtiments</v>
      </c>
      <c r="E69" s="22" t="s">
        <v>74</v>
      </c>
      <c r="F69" s="22" t="s">
        <v>329</v>
      </c>
      <c r="G69" s="22" t="s">
        <v>201</v>
      </c>
    </row>
    <row r="70" spans="3:7" ht="24" x14ac:dyDescent="0.2">
      <c r="C70" s="20">
        <v>67</v>
      </c>
      <c r="D70" s="21" t="str">
        <f t="shared" si="1"/>
        <v>SRE totale de la deuxième catégorie de bâtiments la plus importante en surface</v>
      </c>
      <c r="E70" s="22" t="s">
        <v>71</v>
      </c>
      <c r="F70" s="22" t="s">
        <v>330</v>
      </c>
      <c r="G70" s="22" t="s">
        <v>202</v>
      </c>
    </row>
    <row r="71" spans="3:7" x14ac:dyDescent="0.2">
      <c r="C71" s="20">
        <v>68</v>
      </c>
      <c r="D71" s="21" t="str">
        <f t="shared" si="1"/>
        <v>SRE total</v>
      </c>
      <c r="E71" s="22" t="s">
        <v>113</v>
      </c>
      <c r="F71" s="22" t="s">
        <v>331</v>
      </c>
      <c r="G71" s="22" t="s">
        <v>203</v>
      </c>
    </row>
    <row r="72" spans="3:7" x14ac:dyDescent="0.2">
      <c r="C72" s="20">
        <v>69</v>
      </c>
      <c r="D72" s="21" t="str">
        <f t="shared" si="1"/>
        <v>SRE [m2]</v>
      </c>
      <c r="E72" s="22" t="s">
        <v>45</v>
      </c>
      <c r="F72" s="22" t="s">
        <v>332</v>
      </c>
      <c r="G72" s="22" t="s">
        <v>204</v>
      </c>
    </row>
    <row r="73" spans="3:7" x14ac:dyDescent="0.2">
      <c r="C73" s="20">
        <v>70</v>
      </c>
      <c r="D73" s="21" t="str">
        <f t="shared" si="1"/>
        <v>Unité</v>
      </c>
      <c r="E73" s="22" t="s">
        <v>64</v>
      </c>
      <c r="F73" s="22" t="s">
        <v>333</v>
      </c>
      <c r="G73" s="22" t="s">
        <v>205</v>
      </c>
    </row>
    <row r="74" spans="3:7" x14ac:dyDescent="0.2">
      <c r="C74" s="20">
        <v>71</v>
      </c>
      <c r="D74" s="21" t="str">
        <f t="shared" si="1"/>
        <v>Occupants</v>
      </c>
      <c r="E74" s="22" t="s">
        <v>62</v>
      </c>
      <c r="F74" s="22" t="s">
        <v>334</v>
      </c>
      <c r="G74" s="22" t="s">
        <v>206</v>
      </c>
    </row>
    <row r="75" spans="3:7" x14ac:dyDescent="0.2">
      <c r="C75" s="20">
        <v>72</v>
      </c>
      <c r="D75" s="21" t="str">
        <f t="shared" si="1"/>
        <v>Équivalent temps plein</v>
      </c>
      <c r="E75" s="22" t="s">
        <v>65</v>
      </c>
      <c r="F75" s="22" t="s">
        <v>335</v>
      </c>
      <c r="G75" s="22" t="s">
        <v>253</v>
      </c>
    </row>
    <row r="76" spans="3:7" x14ac:dyDescent="0.2">
      <c r="C76" s="20">
        <v>73</v>
      </c>
      <c r="D76" s="21" t="str">
        <f t="shared" si="1"/>
        <v>Élèves</v>
      </c>
      <c r="E76" s="22" t="s">
        <v>66</v>
      </c>
      <c r="F76" s="22" t="s">
        <v>336</v>
      </c>
      <c r="G76" s="22" t="s">
        <v>207</v>
      </c>
    </row>
    <row r="77" spans="3:7" x14ac:dyDescent="0.2">
      <c r="C77" s="20">
        <v>74</v>
      </c>
      <c r="D77" s="21">
        <f t="shared" si="1"/>
        <v>0</v>
      </c>
      <c r="G77" s="22"/>
    </row>
    <row r="78" spans="3:7" x14ac:dyDescent="0.2">
      <c r="C78" s="20">
        <v>75</v>
      </c>
      <c r="D78" s="21" t="str">
        <f t="shared" si="1"/>
        <v>Données sur la densité d'utilisation</v>
      </c>
      <c r="E78" s="22" t="s">
        <v>78</v>
      </c>
      <c r="F78" s="22" t="s">
        <v>337</v>
      </c>
      <c r="G78" s="22" t="s">
        <v>208</v>
      </c>
    </row>
    <row r="79" spans="3:7" x14ac:dyDescent="0.2">
      <c r="C79" s="20">
        <v>76</v>
      </c>
      <c r="D79" s="21" t="str">
        <f t="shared" si="1"/>
        <v>Résultats</v>
      </c>
      <c r="E79" s="22" t="s">
        <v>79</v>
      </c>
      <c r="F79" s="22" t="s">
        <v>338</v>
      </c>
      <c r="G79" s="22" t="s">
        <v>209</v>
      </c>
    </row>
    <row r="80" spans="3:7" x14ac:dyDescent="0.2">
      <c r="C80" s="20">
        <v>77</v>
      </c>
      <c r="D80" s="21" t="str">
        <f t="shared" si="1"/>
        <v>Indications sur les offres de réduction du trafic</v>
      </c>
      <c r="E80" s="22" t="s">
        <v>81</v>
      </c>
      <c r="F80" s="22" t="s">
        <v>339</v>
      </c>
      <c r="G80" s="22" t="s">
        <v>210</v>
      </c>
    </row>
    <row r="81" spans="3:7" x14ac:dyDescent="0.2">
      <c r="C81" s="20">
        <v>78</v>
      </c>
      <c r="D81" s="21" t="str">
        <f t="shared" si="1"/>
        <v>Description de l'offre</v>
      </c>
      <c r="E81" s="22" t="s">
        <v>43</v>
      </c>
      <c r="F81" s="22" t="s">
        <v>340</v>
      </c>
      <c r="G81" s="22" t="s">
        <v>211</v>
      </c>
    </row>
    <row r="82" spans="3:7" x14ac:dyDescent="0.2">
      <c r="C82" s="20">
        <v>79</v>
      </c>
      <c r="D82" s="21" t="str">
        <f t="shared" si="1"/>
        <v>Version</v>
      </c>
      <c r="E82" s="22" t="s">
        <v>80</v>
      </c>
      <c r="F82" s="22" t="s">
        <v>80</v>
      </c>
      <c r="G82" s="22" t="s">
        <v>212</v>
      </c>
    </row>
    <row r="83" spans="3:7" x14ac:dyDescent="0.2">
      <c r="C83" s="20">
        <v>80</v>
      </c>
      <c r="D83" s="21" t="str">
        <f t="shared" si="1"/>
        <v>Indications sur les stations de recharge bidirectionnelles</v>
      </c>
      <c r="E83" s="22" t="s">
        <v>82</v>
      </c>
      <c r="F83" s="22" t="s">
        <v>341</v>
      </c>
      <c r="G83" s="22" t="s">
        <v>213</v>
      </c>
    </row>
    <row r="84" spans="3:7" ht="24" x14ac:dyDescent="0.2">
      <c r="C84" s="20">
        <v>81</v>
      </c>
      <c r="D84" s="21" t="str">
        <f t="shared" si="1"/>
        <v xml:space="preserve">Proportion de places de stationnement équipées de stations de recharge bidirectionnelles </v>
      </c>
      <c r="E84" s="22" t="s">
        <v>27</v>
      </c>
      <c r="F84" s="22" t="s">
        <v>342</v>
      </c>
      <c r="G84" s="22" t="s">
        <v>254</v>
      </c>
    </row>
    <row r="85" spans="3:7" x14ac:dyDescent="0.2">
      <c r="C85" s="20">
        <v>82</v>
      </c>
      <c r="D85" s="21" t="str">
        <f t="shared" si="1"/>
        <v>Indications sur l'évacuation des matériaux d'excavation</v>
      </c>
      <c r="E85" s="22" t="s">
        <v>83</v>
      </c>
      <c r="F85" s="22" t="s">
        <v>343</v>
      </c>
      <c r="G85" s="22" t="s">
        <v>214</v>
      </c>
    </row>
    <row r="86" spans="3:7" x14ac:dyDescent="0.2">
      <c r="C86" s="20">
        <v>83</v>
      </c>
      <c r="D86" s="21" t="str">
        <f t="shared" si="1"/>
        <v>Total des matériaux d'excavation</v>
      </c>
      <c r="E86" s="22" t="s">
        <v>46</v>
      </c>
      <c r="F86" s="22" t="s">
        <v>344</v>
      </c>
      <c r="G86" s="22" t="s">
        <v>215</v>
      </c>
    </row>
    <row r="87" spans="3:7" x14ac:dyDescent="0.2">
      <c r="C87" s="20">
        <v>84</v>
      </c>
      <c r="D87" s="21" t="str">
        <f t="shared" si="1"/>
        <v>Matériaux d'excavation avec évacuation</v>
      </c>
      <c r="E87" s="22" t="s">
        <v>47</v>
      </c>
      <c r="F87" s="22" t="s">
        <v>345</v>
      </c>
      <c r="G87" s="22" t="s">
        <v>255</v>
      </c>
    </row>
    <row r="88" spans="3:7" x14ac:dyDescent="0.2">
      <c r="C88" s="20">
        <v>85</v>
      </c>
      <c r="D88" s="21" t="str">
        <f t="shared" si="1"/>
        <v>Surface de référence énergétique du quartier total</v>
      </c>
      <c r="E88" s="22" t="s">
        <v>84</v>
      </c>
      <c r="F88" s="22" t="s">
        <v>346</v>
      </c>
      <c r="G88" s="22" t="s">
        <v>256</v>
      </c>
    </row>
    <row r="89" spans="3:7" x14ac:dyDescent="0.2">
      <c r="C89" s="20">
        <v>86</v>
      </c>
      <c r="D89" s="21" t="str">
        <f t="shared" si="1"/>
        <v>Surfaces de toitures dans le quartier total</v>
      </c>
      <c r="E89" s="22" t="s">
        <v>88</v>
      </c>
      <c r="F89" s="22" t="s">
        <v>347</v>
      </c>
      <c r="G89" s="22" t="s">
        <v>257</v>
      </c>
    </row>
    <row r="90" spans="3:7" ht="24" x14ac:dyDescent="0.2">
      <c r="C90" s="20">
        <v>87</v>
      </c>
      <c r="D90" s="21" t="str">
        <f t="shared" si="1"/>
        <v>Surfaces de toitures dont l'écoulement des eaux de pluie est accumulé et réutilisé</v>
      </c>
      <c r="E90" s="22" t="s">
        <v>86</v>
      </c>
      <c r="F90" s="22" t="s">
        <v>348</v>
      </c>
      <c r="G90" s="22" t="s">
        <v>216</v>
      </c>
    </row>
    <row r="91" spans="3:7" x14ac:dyDescent="0.2">
      <c r="C91" s="20">
        <v>88</v>
      </c>
      <c r="D91" s="21" t="str">
        <f t="shared" si="1"/>
        <v>Données sur les surfaces de toitures</v>
      </c>
      <c r="E91" s="22" t="s">
        <v>85</v>
      </c>
      <c r="F91" s="22" t="s">
        <v>349</v>
      </c>
      <c r="G91" s="22" t="s">
        <v>217</v>
      </c>
    </row>
    <row r="92" spans="3:7" ht="24" x14ac:dyDescent="0.2">
      <c r="C92" s="20">
        <v>89</v>
      </c>
      <c r="D92" s="21" t="str">
        <f t="shared" si="1"/>
        <v>Part des surfaces de toitures avec utilisation de l'eau de pluie</v>
      </c>
      <c r="E92" s="22" t="s">
        <v>87</v>
      </c>
      <c r="F92" s="22" t="s">
        <v>350</v>
      </c>
      <c r="G92" s="22" t="s">
        <v>218</v>
      </c>
    </row>
    <row r="93" spans="3:7" x14ac:dyDescent="0.2">
      <c r="C93" s="20">
        <v>90</v>
      </c>
      <c r="D93" s="21" t="str">
        <f t="shared" si="1"/>
        <v>Indications sur la visualisation</v>
      </c>
      <c r="E93" s="22" t="s">
        <v>89</v>
      </c>
      <c r="F93" s="22" t="s">
        <v>351</v>
      </c>
      <c r="G93" s="22" t="s">
        <v>219</v>
      </c>
    </row>
    <row r="94" spans="3:7" ht="24" x14ac:dyDescent="0.2">
      <c r="C94" s="20">
        <v>91</v>
      </c>
      <c r="D94" s="21" t="str">
        <f t="shared" si="1"/>
        <v>Surface de référence énergétique avec utilisation résidentielle (catégories de bâtiments I + II) totale</v>
      </c>
      <c r="E94" s="22" t="s">
        <v>92</v>
      </c>
      <c r="F94" s="22" t="s">
        <v>352</v>
      </c>
      <c r="G94" s="22" t="s">
        <v>258</v>
      </c>
    </row>
    <row r="95" spans="3:7" ht="36" x14ac:dyDescent="0.2">
      <c r="C95" s="20">
        <v>92</v>
      </c>
      <c r="D95" s="21" t="str">
        <f t="shared" si="1"/>
        <v>Surface de référence énergétique avec utilisation résidentielle avec visualisation des grandeurs mesurées</v>
      </c>
      <c r="E95" s="22" t="s">
        <v>90</v>
      </c>
      <c r="F95" s="22" t="s">
        <v>353</v>
      </c>
      <c r="G95" s="22" t="s">
        <v>259</v>
      </c>
    </row>
    <row r="96" spans="3:7" ht="24" x14ac:dyDescent="0.2">
      <c r="C96" s="20">
        <v>93</v>
      </c>
      <c r="D96" s="21" t="str">
        <f t="shared" si="1"/>
        <v>Part d'utilisation résidentielle avec visualisation des grandeurs mesurées</v>
      </c>
      <c r="E96" s="22" t="s">
        <v>91</v>
      </c>
      <c r="F96" s="22" t="s">
        <v>354</v>
      </c>
      <c r="G96" s="22" t="s">
        <v>220</v>
      </c>
    </row>
    <row r="97" spans="3:7" x14ac:dyDescent="0.2">
      <c r="C97" s="20">
        <v>94</v>
      </c>
      <c r="D97" s="21" t="str">
        <f t="shared" si="1"/>
        <v>Données sur les places de parc pour voitures</v>
      </c>
      <c r="E97" s="22" t="s">
        <v>93</v>
      </c>
      <c r="F97" s="22" t="s">
        <v>355</v>
      </c>
      <c r="G97" s="22" t="s">
        <v>221</v>
      </c>
    </row>
    <row r="98" spans="3:7" x14ac:dyDescent="0.2">
      <c r="C98" s="20">
        <v>95</v>
      </c>
      <c r="D98" s="21">
        <f t="shared" si="1"/>
        <v>0</v>
      </c>
      <c r="G98" s="22"/>
    </row>
    <row r="99" spans="3:7" x14ac:dyDescent="0.2">
      <c r="C99" s="20">
        <v>96</v>
      </c>
      <c r="D99" s="21">
        <f t="shared" si="1"/>
        <v>0</v>
      </c>
      <c r="G99" s="22"/>
    </row>
    <row r="100" spans="3:7" x14ac:dyDescent="0.2">
      <c r="C100" s="20">
        <v>97</v>
      </c>
      <c r="D100" s="21">
        <f t="shared" si="1"/>
        <v>0</v>
      </c>
      <c r="G100" s="22"/>
    </row>
    <row r="101" spans="3:7" ht="48" x14ac:dyDescent="0.2">
      <c r="C101" s="20">
        <v>98</v>
      </c>
      <c r="D101" s="21" t="str">
        <f t="shared" si="1"/>
        <v>Cet outil d'aide est adapté au calcul dans les affectations résidentielles et administratives (catégories de bâtiments I - III). Les autres affectations doivent être calculées selon la norme VSS 40 281.</v>
      </c>
      <c r="E101" s="22" t="s">
        <v>98</v>
      </c>
      <c r="F101" s="22" t="s">
        <v>356</v>
      </c>
      <c r="G101" s="22" t="s">
        <v>260</v>
      </c>
    </row>
    <row r="102" spans="3:7" x14ac:dyDescent="0.2">
      <c r="C102" s="20">
        <v>99</v>
      </c>
      <c r="D102" s="21" t="str">
        <f t="shared" si="1"/>
        <v>Situation du quartier</v>
      </c>
      <c r="E102" s="22" t="s">
        <v>104</v>
      </c>
      <c r="F102" s="22" t="s">
        <v>357</v>
      </c>
      <c r="G102" s="22" t="s">
        <v>261</v>
      </c>
    </row>
    <row r="103" spans="3:7" x14ac:dyDescent="0.2">
      <c r="C103" s="20">
        <v>100</v>
      </c>
      <c r="D103" s="21" t="str">
        <f t="shared" si="1"/>
        <v>Nombre de places de parc pour voitures</v>
      </c>
      <c r="E103" s="22" t="s">
        <v>103</v>
      </c>
      <c r="F103" s="22" t="s">
        <v>358</v>
      </c>
      <c r="G103" s="22" t="s">
        <v>262</v>
      </c>
    </row>
    <row r="104" spans="3:7" x14ac:dyDescent="0.2">
      <c r="C104" s="20">
        <v>101</v>
      </c>
      <c r="D104" s="21" t="str">
        <f t="shared" si="1"/>
        <v>Nombre de logements</v>
      </c>
      <c r="E104" s="22" t="s">
        <v>97</v>
      </c>
      <c r="F104" s="22" t="s">
        <v>359</v>
      </c>
      <c r="G104" s="22" t="s">
        <v>263</v>
      </c>
    </row>
    <row r="105" spans="3:7" x14ac:dyDescent="0.2">
      <c r="C105" s="20">
        <v>102</v>
      </c>
      <c r="D105" s="21" t="str">
        <f t="shared" si="1"/>
        <v>Surface brute de plancher de l'administration</v>
      </c>
      <c r="E105" s="22" t="s">
        <v>115</v>
      </c>
      <c r="F105" s="22" t="s">
        <v>360</v>
      </c>
      <c r="G105" s="22" t="s">
        <v>222</v>
      </c>
    </row>
    <row r="106" spans="3:7" x14ac:dyDescent="0.2">
      <c r="C106" s="20">
        <v>103</v>
      </c>
      <c r="D106" s="21" t="str">
        <f t="shared" si="1"/>
        <v>Valeur du projet</v>
      </c>
      <c r="E106" s="22" t="s">
        <v>61</v>
      </c>
      <c r="F106" s="22" t="s">
        <v>361</v>
      </c>
      <c r="G106" s="22" t="s">
        <v>223</v>
      </c>
    </row>
    <row r="107" spans="3:7" x14ac:dyDescent="0.2">
      <c r="C107" s="20">
        <v>104</v>
      </c>
      <c r="D107" s="21" t="str">
        <f t="shared" si="1"/>
        <v>Objectif</v>
      </c>
      <c r="E107" s="22" t="s">
        <v>44</v>
      </c>
      <c r="F107" s="22" t="s">
        <v>362</v>
      </c>
      <c r="G107" s="22" t="s">
        <v>224</v>
      </c>
    </row>
    <row r="108" spans="3:7" x14ac:dyDescent="0.2">
      <c r="C108" s="20">
        <v>105</v>
      </c>
      <c r="D108" s="21" t="str">
        <f t="shared" si="1"/>
        <v>Respecté par le projet?</v>
      </c>
      <c r="E108" s="22" t="s">
        <v>70</v>
      </c>
      <c r="F108" s="22" t="s">
        <v>363</v>
      </c>
      <c r="G108" s="22" t="s">
        <v>225</v>
      </c>
    </row>
    <row r="109" spans="3:7" x14ac:dyDescent="0.2">
      <c r="C109" s="20">
        <v>106</v>
      </c>
      <c r="D109" s="21" t="str">
        <f t="shared" si="1"/>
        <v>Places de parc pour voitures (pour l'habitat)</v>
      </c>
      <c r="E109" s="22" t="s">
        <v>99</v>
      </c>
      <c r="F109" s="22" t="s">
        <v>364</v>
      </c>
      <c r="G109" s="22" t="s">
        <v>226</v>
      </c>
    </row>
    <row r="110" spans="3:7" x14ac:dyDescent="0.2">
      <c r="C110" s="20">
        <v>107</v>
      </c>
      <c r="D110" s="21" t="str">
        <f t="shared" si="1"/>
        <v>Places de parc pour voitures (pour l'administration)</v>
      </c>
      <c r="E110" s="22" t="s">
        <v>100</v>
      </c>
      <c r="F110" s="22" t="s">
        <v>365</v>
      </c>
      <c r="G110" s="22" t="s">
        <v>227</v>
      </c>
    </row>
    <row r="111" spans="3:7" x14ac:dyDescent="0.2">
      <c r="C111" s="20">
        <v>108</v>
      </c>
      <c r="D111" s="21" t="str">
        <f t="shared" si="1"/>
        <v>PP/logement</v>
      </c>
      <c r="E111" s="22" t="s">
        <v>101</v>
      </c>
      <c r="F111" s="22" t="s">
        <v>366</v>
      </c>
      <c r="G111" s="22" t="s">
        <v>264</v>
      </c>
    </row>
    <row r="112" spans="3:7" x14ac:dyDescent="0.2">
      <c r="C112" s="20">
        <v>109</v>
      </c>
      <c r="D112" s="21" t="str">
        <f t="shared" si="1"/>
        <v>PP/100m2 de surface brute</v>
      </c>
      <c r="E112" s="22" t="s">
        <v>102</v>
      </c>
      <c r="F112" s="22" t="s">
        <v>367</v>
      </c>
      <c r="G112" s="22" t="s">
        <v>265</v>
      </c>
    </row>
    <row r="113" spans="3:7" x14ac:dyDescent="0.2">
      <c r="C113" s="20">
        <v>110</v>
      </c>
      <c r="D113" s="21" t="str">
        <f t="shared" si="1"/>
        <v>Liste</v>
      </c>
      <c r="E113" s="22" t="s">
        <v>0</v>
      </c>
      <c r="F113" s="22" t="s">
        <v>0</v>
      </c>
      <c r="G113" s="22" t="s">
        <v>228</v>
      </c>
    </row>
    <row r="114" spans="3:7" x14ac:dyDescent="0.2">
      <c r="C114" s="20">
        <v>111</v>
      </c>
      <c r="D114" s="21" t="str">
        <f t="shared" si="1"/>
        <v>Excavation de la fouille / aménagement des alentours</v>
      </c>
      <c r="E114" s="182" t="s">
        <v>145</v>
      </c>
      <c r="F114" s="22" t="s">
        <v>368</v>
      </c>
      <c r="G114" s="22" t="s">
        <v>369</v>
      </c>
    </row>
    <row r="115" spans="3:7" x14ac:dyDescent="0.2">
      <c r="C115" s="20">
        <v>112</v>
      </c>
      <c r="D115" s="21" t="str">
        <f t="shared" si="1"/>
        <v>Façade</v>
      </c>
      <c r="E115" s="22" t="s">
        <v>124</v>
      </c>
      <c r="F115" s="22" t="s">
        <v>370</v>
      </c>
      <c r="G115" s="22" t="s">
        <v>229</v>
      </c>
    </row>
    <row r="116" spans="3:7" x14ac:dyDescent="0.2">
      <c r="C116" s="20">
        <v>113</v>
      </c>
      <c r="D116" s="21" t="str">
        <f t="shared" si="1"/>
        <v>Plafond</v>
      </c>
      <c r="E116" s="22" t="s">
        <v>125</v>
      </c>
      <c r="F116" s="22" t="s">
        <v>371</v>
      </c>
      <c r="G116" s="22" t="s">
        <v>266</v>
      </c>
    </row>
    <row r="117" spans="3:7" x14ac:dyDescent="0.2">
      <c r="C117" s="20">
        <v>114</v>
      </c>
      <c r="D117" s="21" t="str">
        <f t="shared" si="1"/>
        <v>Murs intérieurs</v>
      </c>
      <c r="E117" s="22" t="s">
        <v>126</v>
      </c>
      <c r="F117" s="22" t="s">
        <v>372</v>
      </c>
      <c r="G117" s="22" t="s">
        <v>230</v>
      </c>
    </row>
    <row r="118" spans="3:7" x14ac:dyDescent="0.2">
      <c r="C118" s="20">
        <v>115</v>
      </c>
      <c r="D118" s="21" t="str">
        <f t="shared" si="1"/>
        <v>Toiture</v>
      </c>
      <c r="E118" s="22" t="s">
        <v>127</v>
      </c>
      <c r="F118" s="22" t="s">
        <v>373</v>
      </c>
      <c r="G118" s="22" t="s">
        <v>231</v>
      </c>
    </row>
    <row r="119" spans="3:7" x14ac:dyDescent="0.2">
      <c r="C119" s="20">
        <v>116</v>
      </c>
      <c r="D119" s="21" t="str">
        <f t="shared" si="1"/>
        <v>Dalle de sol / fondations / murs extérieurs sous le terrain</v>
      </c>
      <c r="E119" s="22" t="s">
        <v>128</v>
      </c>
      <c r="F119" s="22" t="s">
        <v>374</v>
      </c>
      <c r="G119" s="22" t="s">
        <v>232</v>
      </c>
    </row>
    <row r="120" spans="3:7" x14ac:dyDescent="0.2">
      <c r="C120" s="20">
        <v>117</v>
      </c>
      <c r="D120" s="21" t="str">
        <f t="shared" si="1"/>
        <v>Fenêtres et portes</v>
      </c>
      <c r="E120" s="22" t="s">
        <v>129</v>
      </c>
      <c r="F120" s="22" t="s">
        <v>375</v>
      </c>
      <c r="G120" s="22" t="s">
        <v>233</v>
      </c>
    </row>
    <row r="121" spans="3:7" x14ac:dyDescent="0.2">
      <c r="C121" s="20">
        <v>118</v>
      </c>
      <c r="D121" s="21" t="str">
        <f t="shared" si="1"/>
        <v>Nouvelle construction</v>
      </c>
      <c r="E121" s="22" t="s">
        <v>119</v>
      </c>
      <c r="F121" s="22" t="s">
        <v>376</v>
      </c>
      <c r="G121" s="22" t="s">
        <v>234</v>
      </c>
    </row>
    <row r="122" spans="3:7" x14ac:dyDescent="0.2">
      <c r="C122" s="20">
        <v>119</v>
      </c>
      <c r="D122" s="21" t="str">
        <f t="shared" si="1"/>
        <v>Rénovation</v>
      </c>
      <c r="E122" s="22" t="s">
        <v>120</v>
      </c>
      <c r="F122" s="22" t="s">
        <v>377</v>
      </c>
      <c r="G122" s="22" t="s">
        <v>378</v>
      </c>
    </row>
    <row r="123" spans="3:7" ht="24" x14ac:dyDescent="0.2">
      <c r="C123" s="20">
        <v>120</v>
      </c>
      <c r="D123" s="21" t="str">
        <f t="shared" si="1"/>
        <v>Données sur les bâtiments utilisant des ressources locales</v>
      </c>
      <c r="E123" s="22" t="s">
        <v>121</v>
      </c>
      <c r="F123" s="22" t="s">
        <v>379</v>
      </c>
      <c r="G123" s="22" t="s">
        <v>235</v>
      </c>
    </row>
    <row r="124" spans="3:7" x14ac:dyDescent="0.2">
      <c r="C124" s="20">
        <v>121</v>
      </c>
      <c r="D124" s="21" t="str">
        <f t="shared" si="1"/>
        <v>Nombre total de bâtiments sur le quartier</v>
      </c>
      <c r="E124" s="22" t="s">
        <v>130</v>
      </c>
      <c r="F124" s="22" t="s">
        <v>380</v>
      </c>
      <c r="G124" s="22" t="s">
        <v>267</v>
      </c>
    </row>
    <row r="125" spans="3:7" x14ac:dyDescent="0.2">
      <c r="C125" s="20">
        <v>122</v>
      </c>
      <c r="D125" s="21" t="str">
        <f t="shared" si="1"/>
        <v>Désignation du bâtiment</v>
      </c>
      <c r="E125" s="22" t="s">
        <v>117</v>
      </c>
      <c r="F125" s="22" t="s">
        <v>381</v>
      </c>
      <c r="G125" s="22" t="s">
        <v>236</v>
      </c>
    </row>
    <row r="126" spans="3:7" x14ac:dyDescent="0.2">
      <c r="C126" s="20">
        <v>123</v>
      </c>
      <c r="D126" s="21" t="str">
        <f t="shared" si="1"/>
        <v>Type de construction</v>
      </c>
      <c r="E126" s="22" t="s">
        <v>116</v>
      </c>
      <c r="F126" s="22" t="s">
        <v>382</v>
      </c>
      <c r="G126" s="22" t="s">
        <v>268</v>
      </c>
    </row>
    <row r="127" spans="3:7" x14ac:dyDescent="0.2">
      <c r="C127" s="20">
        <v>124</v>
      </c>
      <c r="D127" s="21" t="str">
        <f t="shared" si="1"/>
        <v>Nombre de groupes d'éléments de construction locaux</v>
      </c>
      <c r="E127" s="22" t="s">
        <v>123</v>
      </c>
      <c r="F127" s="22" t="s">
        <v>383</v>
      </c>
      <c r="G127" s="22" t="s">
        <v>237</v>
      </c>
    </row>
    <row r="128" spans="3:7" ht="24" x14ac:dyDescent="0.2">
      <c r="C128" s="20">
        <v>125</v>
      </c>
      <c r="D128" s="21" t="str">
        <f>INDEX($E$4:$G$503,$C128,$A$1)</f>
        <v>Nombre de bâtiments avec utilisation de ressources locales</v>
      </c>
      <c r="E128" s="22" t="s">
        <v>122</v>
      </c>
      <c r="F128" s="22" t="s">
        <v>384</v>
      </c>
      <c r="G128" s="22" t="s">
        <v>238</v>
      </c>
    </row>
    <row r="129" spans="3:7" x14ac:dyDescent="0.2">
      <c r="C129" s="20">
        <v>126</v>
      </c>
      <c r="D129" s="21" t="str">
        <f t="shared" si="1"/>
        <v>Couches / composants principaux</v>
      </c>
      <c r="E129" s="22" t="s">
        <v>131</v>
      </c>
      <c r="F129" s="22" t="s">
        <v>385</v>
      </c>
      <c r="G129" s="22" t="s">
        <v>239</v>
      </c>
    </row>
    <row r="130" spans="3:7" ht="24" x14ac:dyDescent="0.2">
      <c r="C130" s="20">
        <v>127</v>
      </c>
      <c r="D130" s="21" t="str">
        <f t="shared" si="1"/>
        <v>Remblai, remblayage, mise en place de sol apporté, revêtement</v>
      </c>
      <c r="E130" s="22" t="s">
        <v>132</v>
      </c>
      <c r="F130" s="22" t="s">
        <v>386</v>
      </c>
      <c r="G130" s="22" t="s">
        <v>240</v>
      </c>
    </row>
    <row r="131" spans="3:7" ht="24" x14ac:dyDescent="0.2">
      <c r="C131" s="20">
        <v>128</v>
      </c>
      <c r="D131" s="21" t="str">
        <f t="shared" si="1"/>
        <v>Élément porteur, isolation, revêtement extérieur, revêtement intérieur</v>
      </c>
      <c r="E131" s="22" t="s">
        <v>133</v>
      </c>
      <c r="F131" s="22" t="s">
        <v>387</v>
      </c>
      <c r="G131" s="22" t="s">
        <v>241</v>
      </c>
    </row>
    <row r="132" spans="3:7" ht="24" x14ac:dyDescent="0.2">
      <c r="C132" s="20">
        <v>129</v>
      </c>
      <c r="D132" s="21" t="str">
        <f>INDEX($E$4:$G$503,$C132,$A$1)</f>
        <v>Élément porteur, revêtement de sol y compris sous-couche, revêtement de plafond</v>
      </c>
      <c r="E132" s="22" t="s">
        <v>134</v>
      </c>
      <c r="F132" s="22" t="s">
        <v>388</v>
      </c>
      <c r="G132" s="22" t="s">
        <v>242</v>
      </c>
    </row>
    <row r="133" spans="3:7" x14ac:dyDescent="0.2">
      <c r="C133" s="20">
        <v>130</v>
      </c>
      <c r="D133" s="21" t="str">
        <f t="shared" ref="D133:D178" si="2">INDEX($E$4:$G$503,$C133,$A$1)</f>
        <v>Élément porteur, revêtement mural</v>
      </c>
      <c r="E133" s="22" t="s">
        <v>135</v>
      </c>
      <c r="F133" s="22" t="s">
        <v>389</v>
      </c>
      <c r="G133" s="22" t="s">
        <v>243</v>
      </c>
    </row>
    <row r="134" spans="3:7" ht="24" x14ac:dyDescent="0.2">
      <c r="C134" s="20">
        <v>131</v>
      </c>
      <c r="D134" s="21" t="str">
        <f t="shared" si="2"/>
        <v>Élément porteur, isolation, couverture / couche de protection et étanchéité, revêtement intérieur</v>
      </c>
      <c r="E134" s="22" t="s">
        <v>136</v>
      </c>
      <c r="F134" s="22" t="s">
        <v>390</v>
      </c>
      <c r="G134" s="22" t="s">
        <v>244</v>
      </c>
    </row>
    <row r="135" spans="3:7" x14ac:dyDescent="0.2">
      <c r="C135" s="20">
        <v>132</v>
      </c>
      <c r="D135" s="21" t="str">
        <f t="shared" si="2"/>
        <v>Élément porteur, isolation</v>
      </c>
      <c r="E135" s="22" t="s">
        <v>137</v>
      </c>
      <c r="F135" s="22" t="s">
        <v>391</v>
      </c>
      <c r="G135" s="22" t="s">
        <v>245</v>
      </c>
    </row>
    <row r="136" spans="3:7" x14ac:dyDescent="0.2">
      <c r="C136" s="20">
        <v>133</v>
      </c>
      <c r="D136" s="21" t="str">
        <f t="shared" si="2"/>
        <v>Cadre, panneau de porte</v>
      </c>
      <c r="E136" s="22" t="s">
        <v>138</v>
      </c>
      <c r="F136" s="22" t="s">
        <v>392</v>
      </c>
      <c r="G136" s="22" t="s">
        <v>246</v>
      </c>
    </row>
    <row r="137" spans="3:7" x14ac:dyDescent="0.2">
      <c r="C137" s="20">
        <v>134</v>
      </c>
      <c r="D137" s="21" t="str">
        <f t="shared" si="2"/>
        <v>Groupes d'éléments de construction</v>
      </c>
      <c r="E137" s="22" t="s">
        <v>139</v>
      </c>
      <c r="F137" s="22" t="s">
        <v>393</v>
      </c>
      <c r="G137" s="22" t="s">
        <v>269</v>
      </c>
    </row>
    <row r="138" spans="3:7" ht="24" x14ac:dyDescent="0.2">
      <c r="C138" s="20">
        <v>135</v>
      </c>
      <c r="D138" s="21" t="str">
        <f t="shared" si="2"/>
        <v>Veuillez cocher si au moins une des couches ou un des composants principaux est local</v>
      </c>
      <c r="E138" s="22" t="s">
        <v>140</v>
      </c>
      <c r="F138" s="22" t="s">
        <v>394</v>
      </c>
      <c r="G138" s="22" t="s">
        <v>270</v>
      </c>
    </row>
    <row r="139" spans="3:7" x14ac:dyDescent="0.2">
      <c r="C139" s="20">
        <v>136</v>
      </c>
      <c r="D139" s="21">
        <f t="shared" si="2"/>
        <v>0</v>
      </c>
    </row>
    <row r="140" spans="3:7" x14ac:dyDescent="0.2">
      <c r="C140" s="20">
        <v>137</v>
      </c>
      <c r="D140" s="21">
        <f t="shared" si="2"/>
        <v>0</v>
      </c>
    </row>
    <row r="141" spans="3:7" x14ac:dyDescent="0.2">
      <c r="C141" s="20">
        <v>138</v>
      </c>
      <c r="D141" s="21">
        <f t="shared" si="2"/>
        <v>0</v>
      </c>
    </row>
    <row r="142" spans="3:7" x14ac:dyDescent="0.2">
      <c r="C142" s="20">
        <v>139</v>
      </c>
      <c r="D142" s="21">
        <f t="shared" si="2"/>
        <v>0</v>
      </c>
    </row>
    <row r="143" spans="3:7" x14ac:dyDescent="0.2">
      <c r="C143" s="20">
        <v>140</v>
      </c>
      <c r="D143" s="21">
        <f t="shared" si="2"/>
        <v>0</v>
      </c>
    </row>
    <row r="144" spans="3:7" x14ac:dyDescent="0.2">
      <c r="C144" s="20">
        <v>141</v>
      </c>
      <c r="D144" s="21">
        <f t="shared" si="2"/>
        <v>0</v>
      </c>
    </row>
    <row r="145" spans="3:4" x14ac:dyDescent="0.2">
      <c r="C145" s="20">
        <v>142</v>
      </c>
      <c r="D145" s="21">
        <f t="shared" si="2"/>
        <v>0</v>
      </c>
    </row>
    <row r="146" spans="3:4" x14ac:dyDescent="0.2">
      <c r="C146" s="20">
        <v>143</v>
      </c>
      <c r="D146" s="21">
        <f t="shared" si="2"/>
        <v>0</v>
      </c>
    </row>
    <row r="147" spans="3:4" x14ac:dyDescent="0.2">
      <c r="C147" s="20">
        <v>144</v>
      </c>
      <c r="D147" s="21">
        <f t="shared" si="2"/>
        <v>0</v>
      </c>
    </row>
    <row r="148" spans="3:4" x14ac:dyDescent="0.2">
      <c r="C148" s="20">
        <v>145</v>
      </c>
      <c r="D148" s="21">
        <f t="shared" si="2"/>
        <v>0</v>
      </c>
    </row>
    <row r="149" spans="3:4" x14ac:dyDescent="0.2">
      <c r="C149" s="20">
        <v>146</v>
      </c>
      <c r="D149" s="21">
        <f t="shared" si="2"/>
        <v>0</v>
      </c>
    </row>
    <row r="150" spans="3:4" x14ac:dyDescent="0.2">
      <c r="C150" s="20">
        <v>147</v>
      </c>
      <c r="D150" s="21">
        <f t="shared" si="2"/>
        <v>0</v>
      </c>
    </row>
    <row r="151" spans="3:4" x14ac:dyDescent="0.2">
      <c r="C151" s="20">
        <v>148</v>
      </c>
      <c r="D151" s="21">
        <f t="shared" si="2"/>
        <v>0</v>
      </c>
    </row>
    <row r="152" spans="3:4" x14ac:dyDescent="0.2">
      <c r="C152" s="20">
        <v>149</v>
      </c>
      <c r="D152" s="21">
        <f t="shared" si="2"/>
        <v>0</v>
      </c>
    </row>
    <row r="153" spans="3:4" x14ac:dyDescent="0.2">
      <c r="C153" s="20">
        <v>150</v>
      </c>
      <c r="D153" s="21">
        <f t="shared" si="2"/>
        <v>0</v>
      </c>
    </row>
    <row r="154" spans="3:4" x14ac:dyDescent="0.2">
      <c r="C154" s="20">
        <v>151</v>
      </c>
      <c r="D154" s="21">
        <f t="shared" si="2"/>
        <v>0</v>
      </c>
    </row>
    <row r="155" spans="3:4" x14ac:dyDescent="0.2">
      <c r="C155" s="20">
        <v>152</v>
      </c>
      <c r="D155" s="21">
        <f t="shared" si="2"/>
        <v>0</v>
      </c>
    </row>
    <row r="156" spans="3:4" x14ac:dyDescent="0.2">
      <c r="C156" s="20">
        <v>153</v>
      </c>
      <c r="D156" s="21">
        <f t="shared" si="2"/>
        <v>0</v>
      </c>
    </row>
    <row r="157" spans="3:4" x14ac:dyDescent="0.2">
      <c r="C157" s="20">
        <v>154</v>
      </c>
      <c r="D157" s="21">
        <f t="shared" si="2"/>
        <v>0</v>
      </c>
    </row>
    <row r="158" spans="3:4" x14ac:dyDescent="0.2">
      <c r="C158" s="20">
        <v>155</v>
      </c>
      <c r="D158" s="21">
        <f t="shared" si="2"/>
        <v>0</v>
      </c>
    </row>
    <row r="159" spans="3:4" x14ac:dyDescent="0.2">
      <c r="C159" s="20">
        <v>156</v>
      </c>
      <c r="D159" s="21">
        <f t="shared" si="2"/>
        <v>0</v>
      </c>
    </row>
    <row r="160" spans="3:4" x14ac:dyDescent="0.2">
      <c r="C160" s="20">
        <v>157</v>
      </c>
      <c r="D160" s="21">
        <f t="shared" si="2"/>
        <v>0</v>
      </c>
    </row>
    <row r="161" spans="3:4" x14ac:dyDescent="0.2">
      <c r="C161" s="20">
        <v>158</v>
      </c>
      <c r="D161" s="21">
        <f t="shared" si="2"/>
        <v>0</v>
      </c>
    </row>
    <row r="162" spans="3:4" x14ac:dyDescent="0.2">
      <c r="C162" s="20">
        <v>159</v>
      </c>
      <c r="D162" s="21">
        <f t="shared" si="2"/>
        <v>0</v>
      </c>
    </row>
    <row r="163" spans="3:4" x14ac:dyDescent="0.2">
      <c r="C163" s="20">
        <v>160</v>
      </c>
      <c r="D163" s="21">
        <f t="shared" si="2"/>
        <v>0</v>
      </c>
    </row>
    <row r="164" spans="3:4" x14ac:dyDescent="0.2">
      <c r="C164" s="20">
        <v>161</v>
      </c>
      <c r="D164" s="21">
        <f t="shared" si="2"/>
        <v>0</v>
      </c>
    </row>
    <row r="165" spans="3:4" x14ac:dyDescent="0.2">
      <c r="C165" s="20">
        <v>162</v>
      </c>
      <c r="D165" s="21">
        <f t="shared" si="2"/>
        <v>0</v>
      </c>
    </row>
    <row r="166" spans="3:4" x14ac:dyDescent="0.2">
      <c r="C166" s="20">
        <v>163</v>
      </c>
      <c r="D166" s="21">
        <f t="shared" si="2"/>
        <v>0</v>
      </c>
    </row>
    <row r="167" spans="3:4" x14ac:dyDescent="0.2">
      <c r="C167" s="20">
        <v>164</v>
      </c>
      <c r="D167" s="21">
        <f t="shared" si="2"/>
        <v>0</v>
      </c>
    </row>
    <row r="168" spans="3:4" x14ac:dyDescent="0.2">
      <c r="C168" s="20">
        <v>165</v>
      </c>
      <c r="D168" s="21">
        <f t="shared" si="2"/>
        <v>0</v>
      </c>
    </row>
    <row r="169" spans="3:4" x14ac:dyDescent="0.2">
      <c r="C169" s="20">
        <v>166</v>
      </c>
      <c r="D169" s="21">
        <f t="shared" si="2"/>
        <v>0</v>
      </c>
    </row>
    <row r="170" spans="3:4" x14ac:dyDescent="0.2">
      <c r="C170" s="20">
        <v>167</v>
      </c>
      <c r="D170" s="21">
        <f t="shared" si="2"/>
        <v>0</v>
      </c>
    </row>
    <row r="171" spans="3:4" x14ac:dyDescent="0.2">
      <c r="C171" s="20">
        <v>168</v>
      </c>
      <c r="D171" s="21">
        <f t="shared" si="2"/>
        <v>0</v>
      </c>
    </row>
    <row r="172" spans="3:4" x14ac:dyDescent="0.2">
      <c r="C172" s="20">
        <v>169</v>
      </c>
      <c r="D172" s="21">
        <f t="shared" si="2"/>
        <v>0</v>
      </c>
    </row>
    <row r="173" spans="3:4" x14ac:dyDescent="0.2">
      <c r="C173" s="20">
        <v>170</v>
      </c>
      <c r="D173" s="21">
        <f t="shared" si="2"/>
        <v>0</v>
      </c>
    </row>
    <row r="174" spans="3:4" x14ac:dyDescent="0.2">
      <c r="C174" s="20">
        <v>171</v>
      </c>
      <c r="D174" s="21">
        <f t="shared" si="2"/>
        <v>0</v>
      </c>
    </row>
    <row r="175" spans="3:4" x14ac:dyDescent="0.2">
      <c r="C175" s="20">
        <v>172</v>
      </c>
      <c r="D175" s="21">
        <f t="shared" si="2"/>
        <v>0</v>
      </c>
    </row>
    <row r="176" spans="3:4" x14ac:dyDescent="0.2">
      <c r="C176" s="20">
        <v>173</v>
      </c>
      <c r="D176" s="21">
        <f t="shared" si="2"/>
        <v>0</v>
      </c>
    </row>
    <row r="177" spans="3:4" x14ac:dyDescent="0.2">
      <c r="C177" s="20">
        <v>174</v>
      </c>
      <c r="D177" s="21">
        <f t="shared" si="2"/>
        <v>0</v>
      </c>
    </row>
    <row r="178" spans="3:4" x14ac:dyDescent="0.2">
      <c r="C178" s="20">
        <v>175</v>
      </c>
      <c r="D178" s="21">
        <f t="shared" si="2"/>
        <v>0</v>
      </c>
    </row>
  </sheetData>
  <dataValidations count="1">
    <dataValidation type="list" allowBlank="1" showInputMessage="1" showErrorMessage="1" sqref="C1" xr:uid="{4435D264-8080-444F-AD45-AFF946C81575}">
      <formula1>$H$1:$H$3</formula1>
    </dataValidation>
  </dataValidation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A02F3-9291-41F7-9539-60F8BD8EA488}">
  <sheetPr codeName="Tabelle2"/>
  <dimension ref="B1:AH15"/>
  <sheetViews>
    <sheetView showGridLines="0" zoomScaleNormal="100" zoomScalePageLayoutView="70" workbookViewId="0">
      <selection activeCell="C8" sqref="D8"/>
    </sheetView>
  </sheetViews>
  <sheetFormatPr baseColWidth="10" defaultColWidth="11.42578125" defaultRowHeight="14.25" x14ac:dyDescent="0.2"/>
  <cols>
    <col min="1" max="1" width="2.140625" style="29" customWidth="1"/>
    <col min="2" max="2" width="49.85546875" style="29" customWidth="1"/>
    <col min="3" max="3" width="7.140625" style="29" customWidth="1"/>
    <col min="4" max="4" width="16.140625" style="29" customWidth="1"/>
    <col min="5" max="6" width="13" style="29" customWidth="1"/>
    <col min="7" max="16384" width="11.42578125" style="29"/>
  </cols>
  <sheetData>
    <row r="1" spans="2:34" s="9" customFormat="1" ht="54" customHeight="1" x14ac:dyDescent="0.2">
      <c r="B1" s="23"/>
      <c r="C1" s="200" t="str">
        <f>Uebersetzungen!D25</f>
        <v>B1.5 Visualisation des évaluations pour les utilisateurs</v>
      </c>
      <c r="D1" s="200"/>
      <c r="E1" s="201" t="str">
        <f>Uebersetzungen!$D$11&amp;" "&amp;Uebersetzungen!$D$82&amp;" "&amp;Uebersetzungen!$C$2&amp;"."&amp;Uebersetzungen!$A$2</f>
        <v>Outil d'aide Mesures à choix Version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Saisie</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Champ de sélection</v>
      </c>
    </row>
    <row r="6" spans="2:34" x14ac:dyDescent="0.2">
      <c r="B6" s="50"/>
    </row>
    <row r="7" spans="2:34" s="30" customFormat="1" ht="24.75" customHeight="1" x14ac:dyDescent="0.25">
      <c r="B7" s="49" t="str">
        <f>Uebersetzungen!D93</f>
        <v>Indications sur la visualisation</v>
      </c>
    </row>
    <row r="8" spans="2:34" s="30" customFormat="1" ht="27.95" customHeight="1" x14ac:dyDescent="0.25">
      <c r="B8" s="81" t="str">
        <f>Uebersetzungen!D94</f>
        <v>Surface de référence énergétique avec utilisation résidentielle (catégories de bâtiments I + II) totale</v>
      </c>
      <c r="C8" s="165" t="s">
        <v>141</v>
      </c>
      <c r="D8" s="70"/>
    </row>
    <row r="9" spans="2:34" s="65" customFormat="1" ht="27.95" customHeight="1" x14ac:dyDescent="0.25">
      <c r="B9" s="78" t="str">
        <f>Uebersetzungen!D95</f>
        <v>Surface de référence énergétique avec utilisation résidentielle avec visualisation des grandeurs mesurées</v>
      </c>
      <c r="C9" s="166" t="s">
        <v>141</v>
      </c>
      <c r="D9" s="71"/>
      <c r="E9" s="67"/>
    </row>
    <row r="10" spans="2:34" ht="30" customHeight="1" x14ac:dyDescent="0.25">
      <c r="B10" s="49" t="str">
        <f>Uebersetzungen!D79</f>
        <v>Résultats</v>
      </c>
      <c r="C10" s="68"/>
      <c r="D10" s="68"/>
      <c r="E10" s="68"/>
    </row>
    <row r="11" spans="2:34" ht="27.95" customHeight="1" x14ac:dyDescent="0.25">
      <c r="B11" s="82"/>
      <c r="C11" s="33"/>
      <c r="D11" s="192" t="str">
        <f>Uebersetzungen!$D$106</f>
        <v>Valeur du projet</v>
      </c>
      <c r="E11" s="192" t="str">
        <f>Uebersetzungen!$D$107</f>
        <v>Objectif</v>
      </c>
      <c r="F11" s="193" t="str">
        <f>Uebersetzungen!$D$108</f>
        <v>Respecté par le projet?</v>
      </c>
    </row>
    <row r="12" spans="2:34" s="65" customFormat="1" ht="27.95" customHeight="1" x14ac:dyDescent="0.25">
      <c r="B12" s="78" t="str">
        <f>Uebersetzungen!D96</f>
        <v>Part d'utilisation résidentielle avec visualisation des grandeurs mesurées</v>
      </c>
      <c r="C12" s="83"/>
      <c r="D12" s="84" t="str">
        <f>IFERROR(D9/D8,"-")</f>
        <v>-</v>
      </c>
      <c r="E12" s="84">
        <f>1/3</f>
        <v>0.33333333333333331</v>
      </c>
      <c r="F12" s="131" t="str">
        <f>IF(D12="-","-",IF(D12&gt;=E12,Uebersetzungen!$D$64,Uebersetzungen!$D$65))</f>
        <v>-</v>
      </c>
    </row>
    <row r="15" spans="2:34" x14ac:dyDescent="0.2">
      <c r="B15" s="30"/>
      <c r="C15" s="30"/>
      <c r="D15" s="30"/>
    </row>
  </sheetData>
  <sheetProtection algorithmName="SHA-512" hashValue="iwnZXj3YoQWyzpnO9HquB1ALlTnVV+EXOpgO1KXHQwzIVj/pn+lzbhdeLdvWshwiJKD+xBXFvieIVmSRSsmxYA==" saltValue="p5wqOMd7bpDOYlxEa1khUQ==" spinCount="100000" sheet="1" objects="1" scenarios="1" selectLockedCells="1"/>
  <mergeCells count="2">
    <mergeCell ref="C1:D1"/>
    <mergeCell ref="E1:F1"/>
  </mergeCells>
  <pageMargins left="0.7" right="0.7" top="0.78740157499999996" bottom="0.78740157499999996" header="0.3" footer="0.3"/>
  <pageSetup scale="72" orientation="portrait"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E9B1DCC3-1681-4C14-99F6-CEFF3A3709E7}">
            <xm:f>Uebersetzungen!$D$65</xm:f>
            <x14:dxf>
              <font>
                <color rgb="FFFF0000"/>
              </font>
              <fill>
                <patternFill>
                  <bgColor rgb="FFFFB7B7"/>
                </patternFill>
              </fill>
            </x14:dxf>
          </x14:cfRule>
          <x14:cfRule type="cellIs" priority="2" operator="equal" id="{43BE2470-36BA-4F06-8DC8-67737BA7B4B4}">
            <xm:f>Uebersetzungen!$D$64</xm:f>
            <x14:dxf>
              <font>
                <b/>
                <i val="0"/>
                <color rgb="FF00B050"/>
              </font>
              <fill>
                <patternFill>
                  <bgColor rgb="FF8CF866"/>
                </patternFill>
              </fill>
            </x14:dxf>
          </x14:cfRule>
          <xm:sqref>F12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D1B73-6122-4407-A0D3-55F94560C71A}">
  <sheetPr>
    <pageSetUpPr fitToPage="1"/>
  </sheetPr>
  <dimension ref="B1:M27"/>
  <sheetViews>
    <sheetView showGridLines="0" zoomScaleNormal="100" zoomScalePageLayoutView="70" workbookViewId="0">
      <selection activeCell="C8" sqref="D8"/>
    </sheetView>
  </sheetViews>
  <sheetFormatPr baseColWidth="10" defaultColWidth="23.7109375" defaultRowHeight="14.25" x14ac:dyDescent="0.2"/>
  <cols>
    <col min="1" max="1" width="2.140625" style="29" customWidth="1"/>
    <col min="2" max="2" width="37.5703125" style="29" customWidth="1"/>
    <col min="3" max="3" width="49.85546875" style="29" customWidth="1"/>
    <col min="4" max="16384" width="23.7109375" style="29"/>
  </cols>
  <sheetData>
    <row r="1" spans="2:13" s="9" customFormat="1" ht="54" customHeight="1" x14ac:dyDescent="0.2">
      <c r="B1" s="23"/>
      <c r="C1" s="157" t="str">
        <f>Uebersetzungen!D28</f>
        <v>C2.2 Utilisation de ressources locales</v>
      </c>
      <c r="D1" s="170"/>
      <c r="E1" s="155"/>
      <c r="F1" s="155"/>
      <c r="G1" s="156"/>
      <c r="H1" s="156"/>
      <c r="I1" s="156"/>
      <c r="J1" s="156"/>
      <c r="K1" s="156"/>
      <c r="L1" s="201" t="str">
        <f>Uebersetzungen!$D$11&amp;" "&amp;Uebersetzungen!$D$82&amp;" "&amp;Uebersetzungen!$C$2&amp;"."&amp;Uebersetzungen!$A$2</f>
        <v>Outil d'aide Mesures à choix Version 2023.1</v>
      </c>
      <c r="M1" s="202"/>
    </row>
    <row r="2" spans="2:13" s="9" customFormat="1" ht="16.149999999999999" customHeight="1" x14ac:dyDescent="0.2">
      <c r="B2" s="26"/>
      <c r="C2" s="26"/>
      <c r="D2" s="27"/>
      <c r="E2" s="28"/>
      <c r="F2" s="28"/>
      <c r="G2" s="20"/>
      <c r="H2" s="20"/>
      <c r="I2" s="20"/>
      <c r="J2" s="20"/>
      <c r="K2" s="20"/>
      <c r="L2" s="20"/>
      <c r="M2" s="20"/>
    </row>
    <row r="3" spans="2:13" s="47" customFormat="1" ht="15" customHeight="1" x14ac:dyDescent="0.2">
      <c r="B3" s="35" t="str">
        <f>Uebersetzungen!D15</f>
        <v>Saisie</v>
      </c>
      <c r="C3" s="50"/>
      <c r="D3" s="36"/>
      <c r="F3" s="29"/>
      <c r="G3" s="38"/>
      <c r="H3" s="39"/>
      <c r="I3" s="40"/>
      <c r="J3" s="38"/>
      <c r="K3" s="41"/>
      <c r="L3" s="41"/>
      <c r="M3" s="41"/>
    </row>
    <row r="4" spans="2:13" s="40" customFormat="1" ht="6" customHeight="1" x14ac:dyDescent="0.2">
      <c r="B4" s="50"/>
      <c r="C4" s="50"/>
      <c r="D4" s="36"/>
      <c r="E4" s="50"/>
      <c r="F4" s="29"/>
      <c r="G4" s="38"/>
      <c r="H4" s="39"/>
      <c r="J4" s="38"/>
      <c r="K4" s="39"/>
      <c r="L4" s="39"/>
      <c r="M4" s="39"/>
    </row>
    <row r="5" spans="2:13" ht="15" customHeight="1" x14ac:dyDescent="0.2">
      <c r="B5" s="37" t="str">
        <f>Uebersetzungen!D20</f>
        <v>Champ de sélection</v>
      </c>
      <c r="C5" s="50"/>
    </row>
    <row r="6" spans="2:13" x14ac:dyDescent="0.2">
      <c r="B6" s="50"/>
      <c r="C6" s="50"/>
    </row>
    <row r="7" spans="2:13" s="30" customFormat="1" ht="24.75" customHeight="1" x14ac:dyDescent="0.25">
      <c r="B7" s="49"/>
      <c r="C7" s="49"/>
    </row>
    <row r="8" spans="2:13" s="30" customFormat="1" ht="19.5" customHeight="1" x14ac:dyDescent="0.25">
      <c r="B8" s="89" t="str">
        <f>Uebersetzungen!D124</f>
        <v>Nombre total de bâtiments sur le quartier</v>
      </c>
      <c r="C8" s="164"/>
      <c r="D8" s="160"/>
    </row>
    <row r="9" spans="2:13" ht="38.25" customHeight="1" x14ac:dyDescent="0.25">
      <c r="B9" s="49"/>
      <c r="C9" s="49"/>
      <c r="D9" s="68"/>
      <c r="E9" s="68"/>
    </row>
    <row r="10" spans="2:13" ht="15" x14ac:dyDescent="0.25">
      <c r="B10" s="135" t="str">
        <f>Uebersetzungen!D123</f>
        <v>Données sur les bâtiments utilisant des ressources locales</v>
      </c>
      <c r="C10" s="135"/>
      <c r="D10" s="139"/>
      <c r="E10" s="139"/>
      <c r="F10" s="139"/>
      <c r="G10" s="139"/>
      <c r="H10" s="139"/>
      <c r="I10" s="139"/>
      <c r="J10" s="139"/>
      <c r="K10" s="139"/>
      <c r="L10" s="139"/>
      <c r="M10" s="139"/>
    </row>
    <row r="11" spans="2:13" s="65" customFormat="1" ht="27.95" customHeight="1" x14ac:dyDescent="0.25">
      <c r="B11" s="137" t="str">
        <f>Uebersetzungen!D125</f>
        <v>Désignation du bâtiment</v>
      </c>
      <c r="C11" s="165"/>
      <c r="D11" s="136"/>
      <c r="E11" s="136"/>
      <c r="F11" s="136"/>
      <c r="G11" s="136"/>
      <c r="H11" s="136"/>
      <c r="I11" s="136"/>
      <c r="J11" s="136"/>
      <c r="K11" s="136"/>
      <c r="L11" s="136"/>
      <c r="M11" s="138"/>
    </row>
    <row r="12" spans="2:13" ht="27.95" customHeight="1" x14ac:dyDescent="0.2">
      <c r="B12" s="145" t="str">
        <f>Uebersetzungen!D126</f>
        <v>Type de construction</v>
      </c>
      <c r="C12" s="166"/>
      <c r="D12" s="158"/>
      <c r="E12" s="158"/>
      <c r="F12" s="158"/>
      <c r="G12" s="158"/>
      <c r="H12" s="158"/>
      <c r="I12" s="158"/>
      <c r="J12" s="158"/>
      <c r="K12" s="158"/>
      <c r="L12" s="158"/>
      <c r="M12" s="159"/>
    </row>
    <row r="13" spans="2:13" ht="33.75" customHeight="1" x14ac:dyDescent="0.25">
      <c r="B13" s="135" t="str">
        <f>Uebersetzungen!D137</f>
        <v>Groupes d'éléments de construction</v>
      </c>
      <c r="C13" s="135" t="str">
        <f>Uebersetzungen!D129</f>
        <v>Couches / composants principaux</v>
      </c>
      <c r="D13" s="172" t="str">
        <f>Uebersetzungen!D138</f>
        <v>Veuillez cocher si au moins une des couches ou un des composants principaux est local</v>
      </c>
      <c r="E13" s="171"/>
      <c r="F13" s="171"/>
      <c r="G13" s="171"/>
      <c r="H13" s="171"/>
      <c r="I13" s="171"/>
      <c r="J13" s="171"/>
      <c r="K13" s="171"/>
      <c r="L13" s="171"/>
      <c r="M13" s="171"/>
    </row>
    <row r="14" spans="2:13" ht="27.95" customHeight="1" x14ac:dyDescent="0.2">
      <c r="B14" s="163" t="str">
        <f>Uebersetzungen!D114</f>
        <v>Excavation de la fouille / aménagement des alentours</v>
      </c>
      <c r="C14" s="167" t="str">
        <f>Uebersetzungen!D130</f>
        <v>Remblai, remblayage, mise en place de sol apporté, revêtement</v>
      </c>
      <c r="D14" s="161"/>
      <c r="E14" s="161"/>
      <c r="F14" s="161"/>
      <c r="G14" s="161"/>
      <c r="H14" s="161"/>
      <c r="I14" s="161"/>
      <c r="J14" s="161"/>
      <c r="K14" s="161"/>
      <c r="L14" s="161"/>
      <c r="M14" s="162"/>
    </row>
    <row r="15" spans="2:13" ht="27.95" customHeight="1" x14ac:dyDescent="0.2">
      <c r="B15" s="144" t="str">
        <f>Uebersetzungen!D115</f>
        <v>Façade</v>
      </c>
      <c r="C15" s="167" t="str">
        <f>Uebersetzungen!D131</f>
        <v>Élément porteur, isolation, revêtement extérieur, revêtement intérieur</v>
      </c>
      <c r="D15" s="153"/>
      <c r="E15" s="153"/>
      <c r="F15" s="153"/>
      <c r="G15" s="153"/>
      <c r="H15" s="153"/>
      <c r="I15" s="153"/>
      <c r="J15" s="153"/>
      <c r="K15" s="153"/>
      <c r="L15" s="153"/>
      <c r="M15" s="154"/>
    </row>
    <row r="16" spans="2:13" ht="27.95" customHeight="1" x14ac:dyDescent="0.2">
      <c r="B16" s="144" t="str">
        <f>Uebersetzungen!D116</f>
        <v>Plafond</v>
      </c>
      <c r="C16" s="167" t="str">
        <f>Uebersetzungen!D132</f>
        <v>Élément porteur, revêtement de sol y compris sous-couche, revêtement de plafond</v>
      </c>
      <c r="D16" s="153"/>
      <c r="E16" s="153"/>
      <c r="F16" s="153"/>
      <c r="G16" s="153"/>
      <c r="H16" s="153"/>
      <c r="I16" s="153"/>
      <c r="J16" s="153"/>
      <c r="K16" s="153"/>
      <c r="L16" s="153"/>
      <c r="M16" s="154"/>
    </row>
    <row r="17" spans="2:13" ht="27.95" customHeight="1" x14ac:dyDescent="0.2">
      <c r="B17" s="144" t="str">
        <f>Uebersetzungen!D117</f>
        <v>Murs intérieurs</v>
      </c>
      <c r="C17" s="167" t="str">
        <f>Uebersetzungen!D133</f>
        <v>Élément porteur, revêtement mural</v>
      </c>
      <c r="D17" s="153"/>
      <c r="E17" s="153"/>
      <c r="F17" s="153"/>
      <c r="G17" s="153"/>
      <c r="H17" s="153"/>
      <c r="I17" s="153"/>
      <c r="J17" s="153"/>
      <c r="K17" s="153"/>
      <c r="L17" s="153"/>
      <c r="M17" s="154"/>
    </row>
    <row r="18" spans="2:13" ht="27.95" customHeight="1" x14ac:dyDescent="0.2">
      <c r="B18" s="144" t="str">
        <f>Uebersetzungen!D118</f>
        <v>Toiture</v>
      </c>
      <c r="C18" s="167" t="str">
        <f>Uebersetzungen!D134</f>
        <v>Élément porteur, isolation, couverture / couche de protection et étanchéité, revêtement intérieur</v>
      </c>
      <c r="D18" s="153"/>
      <c r="E18" s="153"/>
      <c r="F18" s="153"/>
      <c r="G18" s="153"/>
      <c r="H18" s="153"/>
      <c r="I18" s="153"/>
      <c r="J18" s="153"/>
      <c r="K18" s="153"/>
      <c r="L18" s="153"/>
      <c r="M18" s="154"/>
    </row>
    <row r="19" spans="2:13" ht="27.95" customHeight="1" x14ac:dyDescent="0.2">
      <c r="B19" s="144" t="str">
        <f>Uebersetzungen!D119</f>
        <v>Dalle de sol / fondations / murs extérieurs sous le terrain</v>
      </c>
      <c r="C19" s="167" t="str">
        <f>Uebersetzungen!D135</f>
        <v>Élément porteur, isolation</v>
      </c>
      <c r="D19" s="153"/>
      <c r="E19" s="153"/>
      <c r="F19" s="153"/>
      <c r="G19" s="153"/>
      <c r="H19" s="153"/>
      <c r="I19" s="153"/>
      <c r="J19" s="153"/>
      <c r="K19" s="153"/>
      <c r="L19" s="153"/>
      <c r="M19" s="154"/>
    </row>
    <row r="20" spans="2:13" ht="27.95" customHeight="1" x14ac:dyDescent="0.2">
      <c r="B20" s="152" t="str">
        <f>Uebersetzungen!D120</f>
        <v>Fenêtres et portes</v>
      </c>
      <c r="C20" s="167" t="str">
        <f>Uebersetzungen!D136</f>
        <v>Cadre, panneau de porte</v>
      </c>
      <c r="D20" s="158"/>
      <c r="E20" s="158"/>
      <c r="F20" s="158"/>
      <c r="G20" s="158"/>
      <c r="H20" s="158"/>
      <c r="I20" s="158"/>
      <c r="J20" s="158"/>
      <c r="K20" s="158"/>
      <c r="L20" s="158"/>
      <c r="M20" s="159"/>
    </row>
    <row r="21" spans="2:13" ht="27.95" customHeight="1" x14ac:dyDescent="0.2">
      <c r="B21" s="137" t="str">
        <f>Uebersetzungen!D127&amp;", "&amp;Uebersetzungen!D106</f>
        <v>Nombre de groupes d'éléments de construction locaux, Valeur du projet</v>
      </c>
      <c r="C21" s="165"/>
      <c r="D21" s="140">
        <f>COUNTA(D14:D20)</f>
        <v>0</v>
      </c>
      <c r="E21" s="140">
        <f t="shared" ref="E21:M21" si="0">COUNTA(E14:E20)</f>
        <v>0</v>
      </c>
      <c r="F21" s="140">
        <f t="shared" si="0"/>
        <v>0</v>
      </c>
      <c r="G21" s="140">
        <f t="shared" si="0"/>
        <v>0</v>
      </c>
      <c r="H21" s="140">
        <f t="shared" si="0"/>
        <v>0</v>
      </c>
      <c r="I21" s="140">
        <f t="shared" si="0"/>
        <v>0</v>
      </c>
      <c r="J21" s="140">
        <f t="shared" si="0"/>
        <v>0</v>
      </c>
      <c r="K21" s="140">
        <f t="shared" si="0"/>
        <v>0</v>
      </c>
      <c r="L21" s="140">
        <f t="shared" si="0"/>
        <v>0</v>
      </c>
      <c r="M21" s="141">
        <f t="shared" si="0"/>
        <v>0</v>
      </c>
    </row>
    <row r="22" spans="2:13" ht="27.95" customHeight="1" x14ac:dyDescent="0.2">
      <c r="B22" s="145" t="str">
        <f>Uebersetzungen!D127&amp;", "&amp;Uebersetzungen!D107</f>
        <v>Nombre de groupes d'éléments de construction locaux, Objectif</v>
      </c>
      <c r="C22" s="166"/>
      <c r="D22" s="142" t="str">
        <f>IF(D$12=Listen!$B$32,4,IF(D$12=Listen!$B$33,2,"-"))</f>
        <v>-</v>
      </c>
      <c r="E22" s="142" t="str">
        <f>IF(E$12=Listen!$B$32,4,IF(E$12=Listen!$B$33,2,"-"))</f>
        <v>-</v>
      </c>
      <c r="F22" s="142" t="str">
        <f>IF(F$12=Listen!$B$32,4,IF(F$12=Listen!$B$33,2,"-"))</f>
        <v>-</v>
      </c>
      <c r="G22" s="142" t="str">
        <f>IF(G$12=Listen!$B$32,4,IF(G$12=Listen!$B$33,2,"-"))</f>
        <v>-</v>
      </c>
      <c r="H22" s="142" t="str">
        <f>IF(H$12=Listen!$B$32,4,IF(H$12=Listen!$B$33,2,"-"))</f>
        <v>-</v>
      </c>
      <c r="I22" s="142" t="str">
        <f>IF(I$12=Listen!$B$32,4,IF(I$12=Listen!$B$33,2,"-"))</f>
        <v>-</v>
      </c>
      <c r="J22" s="142" t="str">
        <f>IF(J$12=Listen!$B$32,4,IF(J$12=Listen!$B$33,2,"-"))</f>
        <v>-</v>
      </c>
      <c r="K22" s="142" t="str">
        <f>IF(K$12=Listen!$B$32,4,IF(K$12=Listen!$B$33,2,"-"))</f>
        <v>-</v>
      </c>
      <c r="L22" s="142" t="str">
        <f>IF(L$12=Listen!$B$32,4,IF(L$12=Listen!$B$33,2,"-"))</f>
        <v>-</v>
      </c>
      <c r="M22" s="143" t="str">
        <f>IF(M$12=Listen!$B$32,4,IF(M$12=Listen!$B$33,2,"-"))</f>
        <v>-</v>
      </c>
    </row>
    <row r="23" spans="2:13" x14ac:dyDescent="0.2">
      <c r="D23" s="134"/>
      <c r="E23" s="134"/>
      <c r="F23" s="134"/>
      <c r="G23" s="134"/>
      <c r="H23" s="134"/>
      <c r="I23" s="134"/>
      <c r="J23" s="134"/>
      <c r="K23" s="134"/>
      <c r="L23" s="134"/>
      <c r="M23" s="134"/>
    </row>
    <row r="24" spans="2:13" ht="63" customHeight="1" x14ac:dyDescent="0.25">
      <c r="B24" s="49" t="str">
        <f>Uebersetzungen!D79</f>
        <v>Résultats</v>
      </c>
      <c r="C24" s="49"/>
      <c r="D24" s="68"/>
      <c r="E24" s="68"/>
    </row>
    <row r="25" spans="2:13" ht="27.95" customHeight="1" x14ac:dyDescent="0.25">
      <c r="B25" s="149"/>
      <c r="C25" s="168"/>
      <c r="D25" s="150" t="str">
        <f>Uebersetzungen!$D$106</f>
        <v>Valeur du projet</v>
      </c>
      <c r="E25" s="150" t="str">
        <f>Uebersetzungen!$D$107</f>
        <v>Objectif</v>
      </c>
      <c r="F25" s="151" t="str">
        <f>Uebersetzungen!$D$108</f>
        <v>Respecté par le projet?</v>
      </c>
    </row>
    <row r="26" spans="2:13" s="65" customFormat="1" ht="27.95" customHeight="1" x14ac:dyDescent="0.25">
      <c r="B26" s="204" t="str">
        <f>Uebersetzungen!D128</f>
        <v>Nombre de bâtiments avec utilisation de ressources locales</v>
      </c>
      <c r="C26" s="205"/>
      <c r="D26" s="147">
        <f>COUNTA(D11:M11)</f>
        <v>0</v>
      </c>
      <c r="E26" s="147" t="str">
        <f>IF(ISBLANK($D$8),"-",ROUNDUP(D8/3,0))</f>
        <v>-</v>
      </c>
      <c r="F26" s="148" t="str">
        <f>IF(E26="-","-",IF(D26&gt;=E26,Uebersetzungen!$D$64,Uebersetzungen!$D$65))</f>
        <v>-</v>
      </c>
    </row>
    <row r="27" spans="2:13" s="65" customFormat="1" ht="27.95" customHeight="1" x14ac:dyDescent="0.25">
      <c r="B27" s="78" t="str">
        <f>Uebersetzungen!D127</f>
        <v>Nombre de groupes d'éléments de construction locaux</v>
      </c>
      <c r="C27" s="169"/>
      <c r="D27" s="146">
        <f>SUM(D21:M21)</f>
        <v>0</v>
      </c>
      <c r="E27" s="146" t="str">
        <f>IF(COUNTA(D12:M12)=0,"-",SUM(D22:M22))</f>
        <v>-</v>
      </c>
      <c r="F27" s="131" t="str">
        <f>IF(E27="-","-",IF(D27&gt;=E27,Uebersetzungen!$D$64,Uebersetzungen!$D$65))</f>
        <v>-</v>
      </c>
    </row>
  </sheetData>
  <sheetProtection algorithmName="SHA-512" hashValue="nUvNlwkeWJT0yDoGIJ/9q4kVKu6uOIu/Gnqt+ykGP6SlaK+Q6uOvfiO8ljb9jQQBix2YExzXpBoX+9W7gfL/aw==" saltValue="IVnXjRIuTcB06X0F17o51Q==" spinCount="100000" sheet="1" objects="1" scenarios="1" selectLockedCells="1"/>
  <mergeCells count="2">
    <mergeCell ref="L1:M1"/>
    <mergeCell ref="B26:C26"/>
  </mergeCells>
  <phoneticPr fontId="12" type="noConversion"/>
  <conditionalFormatting sqref="D12:M12 D14:M20">
    <cfRule type="expression" dxfId="10" priority="1">
      <formula>IF(COUNTA(D$11)&gt;0,1,0)</formula>
    </cfRule>
  </conditionalFormatting>
  <dataValidations count="2">
    <dataValidation type="list" allowBlank="1" showInputMessage="1" showErrorMessage="1" sqref="D14:M20" xr:uid="{C1C3D4B3-FDF9-4F45-BA2C-085B4C136180}">
      <formula1>LSTC22_3</formula1>
    </dataValidation>
    <dataValidation type="list" allowBlank="1" showInputMessage="1" showErrorMessage="1" sqref="D12:M12" xr:uid="{F85ECD6E-B906-4392-936B-6AF25DD5203C}">
      <formula1>LSTC22</formula1>
    </dataValidation>
  </dataValidations>
  <pageMargins left="0.70866141732283472" right="0.70866141732283472" top="0.78740157480314965" bottom="0.78740157480314965" header="0.31496062992125984" footer="0.31496062992125984"/>
  <pageSetup scale="37" orientation="landscape"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2" operator="equal" id="{9450CAD2-FA40-42D4-9736-00E0C57DF779}">
            <xm:f>Uebersetzungen!$D$65</xm:f>
            <x14:dxf>
              <font>
                <color rgb="FFFF0000"/>
              </font>
              <fill>
                <patternFill>
                  <bgColor rgb="FFFFB7B7"/>
                </patternFill>
              </fill>
            </x14:dxf>
          </x14:cfRule>
          <x14:cfRule type="cellIs" priority="3" operator="equal" id="{40165901-E4F5-4726-82A0-EEE51940D4C6}">
            <xm:f>Uebersetzungen!$D$64</xm:f>
            <x14:dxf>
              <font>
                <b/>
                <i val="0"/>
                <color rgb="FF00B050"/>
              </font>
              <fill>
                <patternFill>
                  <bgColor rgb="FF8CF866"/>
                </patternFill>
              </fill>
            </x14:dxf>
          </x14:cfRule>
          <xm:sqref>F26:F27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54749-9864-4855-BA26-3AA388D61A8A}">
  <sheetPr codeName="Tabelle3"/>
  <dimension ref="B1:AH12"/>
  <sheetViews>
    <sheetView showGridLines="0" zoomScaleNormal="100" zoomScalePageLayoutView="70" workbookViewId="0">
      <selection activeCell="C8" sqref="D8"/>
    </sheetView>
  </sheetViews>
  <sheetFormatPr baseColWidth="10" defaultColWidth="11.42578125" defaultRowHeight="14.25" x14ac:dyDescent="0.2"/>
  <cols>
    <col min="1" max="1" width="2.140625" style="29" customWidth="1"/>
    <col min="2" max="2" width="47" style="29" bestFit="1" customWidth="1"/>
    <col min="3" max="3" width="16.140625" style="29" customWidth="1"/>
    <col min="4" max="6" width="15.85546875" style="29" customWidth="1"/>
    <col min="7" max="16384" width="11.42578125" style="29"/>
  </cols>
  <sheetData>
    <row r="1" spans="2:34" s="9" customFormat="1" ht="54" customHeight="1" x14ac:dyDescent="0.2">
      <c r="B1" s="23"/>
      <c r="C1" s="200" t="str">
        <f>Uebersetzungen!D30</f>
        <v>C2.4 Peu de mouvements de terre pour l'aménagement du terrain</v>
      </c>
      <c r="D1" s="200"/>
      <c r="E1" s="201" t="str">
        <f>Uebersetzungen!$D$11&amp;" "&amp;Uebersetzungen!$D$82&amp;" "&amp;Uebersetzungen!$C$2&amp;"."&amp;Uebersetzungen!$A$2</f>
        <v>Outil d'aide Mesures à choix Version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Saisie</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Champ de sélection</v>
      </c>
    </row>
    <row r="6" spans="2:34" x14ac:dyDescent="0.2">
      <c r="B6" s="50"/>
    </row>
    <row r="7" spans="2:34" s="30" customFormat="1" ht="24.75" customHeight="1" x14ac:dyDescent="0.25">
      <c r="B7" s="49" t="str">
        <f>Uebersetzungen!D85</f>
        <v>Indications sur l'évacuation des matériaux d'excavation</v>
      </c>
    </row>
    <row r="8" spans="2:34" s="30" customFormat="1" ht="27.95" customHeight="1" x14ac:dyDescent="0.25">
      <c r="B8" s="81" t="str">
        <f>Uebersetzungen!D88</f>
        <v>Surface de référence énergétique du quartier total</v>
      </c>
      <c r="C8" s="74" t="s">
        <v>141</v>
      </c>
      <c r="D8" s="70"/>
    </row>
    <row r="9" spans="2:34" s="65" customFormat="1" ht="27.95" customHeight="1" x14ac:dyDescent="0.25">
      <c r="B9" s="78" t="str">
        <f>Uebersetzungen!D87</f>
        <v>Matériaux d'excavation avec évacuation</v>
      </c>
      <c r="C9" s="75" t="s">
        <v>142</v>
      </c>
      <c r="D9" s="71"/>
      <c r="E9" s="67"/>
    </row>
    <row r="10" spans="2:34" ht="63" customHeight="1" x14ac:dyDescent="0.25">
      <c r="B10" s="49" t="str">
        <f>Uebersetzungen!D79</f>
        <v>Résultats</v>
      </c>
      <c r="C10" s="68"/>
      <c r="D10" s="68"/>
      <c r="E10" s="68"/>
    </row>
    <row r="11" spans="2:34" ht="27.95" customHeight="1" x14ac:dyDescent="0.25">
      <c r="B11" s="79"/>
      <c r="C11" s="76"/>
      <c r="D11" s="194" t="str">
        <f>Uebersetzungen!$D$106</f>
        <v>Valeur du projet</v>
      </c>
      <c r="E11" s="194" t="str">
        <f>Uebersetzungen!$D$107</f>
        <v>Objectif</v>
      </c>
      <c r="F11" s="195" t="str">
        <f>Uebersetzungen!$D$108</f>
        <v>Respecté par le projet?</v>
      </c>
    </row>
    <row r="12" spans="2:34" s="65" customFormat="1" ht="27.95" customHeight="1" x14ac:dyDescent="0.25">
      <c r="B12" s="80" t="str">
        <f>B9</f>
        <v>Matériaux d'excavation avec évacuation</v>
      </c>
      <c r="C12" s="77" t="s">
        <v>143</v>
      </c>
      <c r="D12" s="73" t="str">
        <f>IFERROR(D9/D8,"-")</f>
        <v>-</v>
      </c>
      <c r="E12" s="73">
        <f>1*40%</f>
        <v>0.4</v>
      </c>
      <c r="F12" s="132" t="str">
        <f>IF(D12="-","-",IF(D12&lt;=E12,Uebersetzungen!$D$64,Uebersetzungen!$D$65))</f>
        <v>-</v>
      </c>
    </row>
  </sheetData>
  <sheetProtection algorithmName="SHA-512" hashValue="UeLpjtWoy/S57M0oL91yl+Qykg7mCREDyVki3m0H1trSlUvQvlio2IYr7PaAIvqG9r1EoQFQYD+gTCyiAVfmfQ==" saltValue="tfVeR4rh1Vlod6mdFi0pHw==" spinCount="100000" sheet="1" objects="1" scenarios="1" selectLockedCells="1"/>
  <mergeCells count="2">
    <mergeCell ref="C1:D1"/>
    <mergeCell ref="E1:F1"/>
  </mergeCells>
  <pageMargins left="0.7" right="0.7" top="0.78740157499999996" bottom="0.78740157499999996" header="0.3" footer="0.3"/>
  <pageSetup scale="72" orientation="portrait" r:id="rId1"/>
  <colBreaks count="1" manualBreakCount="1">
    <brk id="6"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ellIs" priority="1" operator="equal" id="{4DF8EC0D-E793-4EA0-909C-BDD7F8F02103}">
            <xm:f>Uebersetzungen!$D$65</xm:f>
            <x14:dxf>
              <font>
                <color rgb="FFFF0000"/>
              </font>
              <fill>
                <patternFill>
                  <bgColor rgb="FFFFB7B7"/>
                </patternFill>
              </fill>
            </x14:dxf>
          </x14:cfRule>
          <x14:cfRule type="cellIs" priority="2" operator="equal" id="{2BDBFDBF-A85D-4D7D-A021-30F4281BF9D1}">
            <xm:f>Uebersetzungen!$D$64</xm:f>
            <x14:dxf>
              <font>
                <b/>
                <i val="0"/>
                <color rgb="FF00B050"/>
              </font>
              <fill>
                <patternFill>
                  <bgColor rgb="FF8CF866"/>
                </patternFill>
              </fill>
            </x14:dxf>
          </x14:cfRule>
          <xm:sqref>F12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B7511-D801-4F25-A269-BBEC52AAE7EF}">
  <sheetPr codeName="Tabelle4"/>
  <dimension ref="B1:AH15"/>
  <sheetViews>
    <sheetView showGridLines="0" zoomScaleNormal="100" zoomScalePageLayoutView="70" workbookViewId="0">
      <selection activeCell="C8" sqref="D8"/>
    </sheetView>
  </sheetViews>
  <sheetFormatPr baseColWidth="10" defaultColWidth="11.42578125" defaultRowHeight="14.25" x14ac:dyDescent="0.2"/>
  <cols>
    <col min="1" max="1" width="2.140625" style="29" customWidth="1"/>
    <col min="2" max="2" width="45.42578125" style="29" customWidth="1"/>
    <col min="3" max="3" width="7.140625" style="29" customWidth="1"/>
    <col min="4" max="6" width="17.28515625" style="29" customWidth="1"/>
    <col min="7" max="16384" width="11.42578125" style="29"/>
  </cols>
  <sheetData>
    <row r="1" spans="2:34" s="9" customFormat="1" ht="54" customHeight="1" x14ac:dyDescent="0.2">
      <c r="B1" s="23"/>
      <c r="C1" s="200" t="str">
        <f>Uebersetzungen!D33</f>
        <v>D1.5 Récupération d'eau de pluie</v>
      </c>
      <c r="D1" s="200"/>
      <c r="E1" s="201" t="str">
        <f>Uebersetzungen!$D$11&amp;" "&amp;Uebersetzungen!$D$82&amp;" "&amp;Uebersetzungen!$C$2&amp;"."&amp;Uebersetzungen!$A$2</f>
        <v>Outil d'aide Mesures à choix Version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Saisie</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Champ de sélection</v>
      </c>
    </row>
    <row r="6" spans="2:34" x14ac:dyDescent="0.2">
      <c r="B6" s="50"/>
    </row>
    <row r="7" spans="2:34" s="30" customFormat="1" ht="24.75" customHeight="1" x14ac:dyDescent="0.25">
      <c r="B7" s="49" t="str">
        <f>Uebersetzungen!D91</f>
        <v>Données sur les surfaces de toitures</v>
      </c>
    </row>
    <row r="8" spans="2:34" s="30" customFormat="1" ht="27.95" customHeight="1" x14ac:dyDescent="0.25">
      <c r="B8" s="81" t="str">
        <f>Uebersetzungen!D89</f>
        <v>Surfaces de toitures dans le quartier total</v>
      </c>
      <c r="C8" s="74" t="s">
        <v>141</v>
      </c>
      <c r="D8" s="70"/>
    </row>
    <row r="9" spans="2:34" s="65" customFormat="1" ht="27.95" customHeight="1" x14ac:dyDescent="0.25">
      <c r="B9" s="78" t="str">
        <f>Uebersetzungen!D90</f>
        <v>Surfaces de toitures dont l'écoulement des eaux de pluie est accumulé et réutilisé</v>
      </c>
      <c r="C9" s="75" t="s">
        <v>141</v>
      </c>
      <c r="D9" s="71"/>
      <c r="E9" s="67"/>
    </row>
    <row r="10" spans="2:34" ht="63" customHeight="1" x14ac:dyDescent="0.25">
      <c r="B10" s="49" t="str">
        <f>Uebersetzungen!D79</f>
        <v>Résultats</v>
      </c>
      <c r="C10" s="68"/>
      <c r="D10" s="68"/>
      <c r="E10" s="68"/>
    </row>
    <row r="11" spans="2:34" ht="27.95" customHeight="1" x14ac:dyDescent="0.25">
      <c r="B11" s="196"/>
      <c r="C11" s="197"/>
      <c r="D11" s="192" t="str">
        <f>Uebersetzungen!$D$106</f>
        <v>Valeur du projet</v>
      </c>
      <c r="E11" s="192" t="str">
        <f>Uebersetzungen!$D$107</f>
        <v>Objectif</v>
      </c>
      <c r="F11" s="193" t="str">
        <f>Uebersetzungen!$D$108</f>
        <v>Respecté par le projet?</v>
      </c>
    </row>
    <row r="12" spans="2:34" s="65" customFormat="1" ht="27.95" customHeight="1" x14ac:dyDescent="0.25">
      <c r="B12" s="78" t="str">
        <f>Uebersetzungen!D92</f>
        <v>Part des surfaces de toitures avec utilisation de l'eau de pluie</v>
      </c>
      <c r="C12" s="75"/>
      <c r="D12" s="69" t="str">
        <f>IFERROR(D9/D8,"-")</f>
        <v>-</v>
      </c>
      <c r="E12" s="69">
        <v>0.2</v>
      </c>
      <c r="F12" s="131" t="str">
        <f>IF(D12="-","-",IF(D12&gt;=E12,Uebersetzungen!$D$64,Uebersetzungen!$D$65))</f>
        <v>-</v>
      </c>
    </row>
    <row r="15" spans="2:34" x14ac:dyDescent="0.2">
      <c r="B15" s="30"/>
      <c r="C15" s="30"/>
      <c r="D15" s="30"/>
    </row>
  </sheetData>
  <sheetProtection algorithmName="SHA-512" hashValue="/KmS4Gv77FnVuvowh/+xxd8BAMOme5kmG8hZH9yZ8fGvF3HMQ7X4/sHkV5arFxskcaj4NftKBXE27UqJzWR+oQ==" saltValue="MFHGvzmBsXaJ/15we9eBUg==" spinCount="100000" sheet="1" objects="1" scenarios="1" selectLockedCells="1"/>
  <mergeCells count="2">
    <mergeCell ref="C1:D1"/>
    <mergeCell ref="E1:F1"/>
  </mergeCells>
  <pageMargins left="0.7" right="0.7" top="0.78740157499999996" bottom="0.78740157499999996" header="0.3" footer="0.3"/>
  <pageSetup scale="72" orientation="portrait"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94DD0102-C541-4C2F-928B-D08E2981203D}">
            <xm:f>Uebersetzungen!$D$65</xm:f>
            <x14:dxf>
              <font>
                <color rgb="FFFF0000"/>
              </font>
              <fill>
                <patternFill>
                  <bgColor rgb="FFFFB7B7"/>
                </patternFill>
              </fill>
            </x14:dxf>
          </x14:cfRule>
          <x14:cfRule type="cellIs" priority="2" operator="equal" id="{8F1AD438-22FA-4BF6-9A3C-E2D38B9E15F0}">
            <xm:f>Uebersetzungen!$D$64</xm:f>
            <x14:dxf>
              <font>
                <b/>
                <i val="0"/>
                <color rgb="FF00B050"/>
              </font>
              <fill>
                <patternFill>
                  <bgColor rgb="FF8CF866"/>
                </patternFill>
              </fill>
            </x14:dxf>
          </x14:cfRule>
          <xm:sqref>F12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29994-9B25-4F9E-9DB5-2BAB25E94345}">
  <sheetPr codeName="Tabelle5"/>
  <dimension ref="B1:AI18"/>
  <sheetViews>
    <sheetView showGridLines="0" zoomScaleNormal="100" zoomScalePageLayoutView="70" workbookViewId="0">
      <selection activeCell="C8" sqref="D8"/>
    </sheetView>
  </sheetViews>
  <sheetFormatPr baseColWidth="10" defaultColWidth="11.42578125" defaultRowHeight="14.25" x14ac:dyDescent="0.2"/>
  <cols>
    <col min="1" max="1" width="2.140625" style="29" customWidth="1"/>
    <col min="2" max="2" width="47" style="29" bestFit="1" customWidth="1"/>
    <col min="3" max="3" width="13" style="29" customWidth="1"/>
    <col min="4" max="4" width="17.5703125" style="29" customWidth="1"/>
    <col min="5" max="5" width="3.5703125" style="29" customWidth="1"/>
    <col min="6" max="6" width="13.140625" style="29" customWidth="1"/>
    <col min="7" max="7" width="17.5703125" style="29" customWidth="1"/>
    <col min="8" max="16384" width="11.42578125" style="29"/>
  </cols>
  <sheetData>
    <row r="1" spans="2:35" s="9" customFormat="1" ht="54" customHeight="1" x14ac:dyDescent="0.2">
      <c r="B1" s="23"/>
      <c r="C1" s="200" t="str">
        <f>Uebersetzungen!D36</f>
        <v>E2.3 Minimisation des places de parc</v>
      </c>
      <c r="D1" s="200"/>
      <c r="E1" s="174"/>
      <c r="F1" s="201" t="str">
        <f>Uebersetzungen!$D$11&amp;" "&amp;Uebersetzungen!$D$82&amp;" "&amp;Uebersetzungen!$C$2&amp;"."&amp;Uebersetzungen!$A$2</f>
        <v>Outil d'aide Mesures à choix Version 2023.1</v>
      </c>
      <c r="G1" s="202"/>
      <c r="H1" s="20"/>
      <c r="I1" s="20"/>
      <c r="J1" s="20"/>
      <c r="K1" s="20"/>
      <c r="L1" s="20"/>
      <c r="M1" s="20"/>
      <c r="N1" s="20"/>
      <c r="O1" s="20"/>
      <c r="P1" s="20"/>
      <c r="Q1" s="20"/>
      <c r="R1" s="20"/>
      <c r="S1" s="20"/>
      <c r="T1" s="20"/>
      <c r="U1" s="20"/>
      <c r="V1" s="20"/>
      <c r="W1" s="20"/>
      <c r="X1" s="20"/>
      <c r="Y1" s="24"/>
      <c r="Z1" s="25"/>
    </row>
    <row r="2" spans="2:35" s="9" customFormat="1" ht="16.149999999999999" customHeight="1" x14ac:dyDescent="0.2">
      <c r="B2" s="26"/>
      <c r="C2" s="27"/>
      <c r="D2" s="27"/>
      <c r="E2" s="27"/>
      <c r="F2" s="28"/>
      <c r="G2" s="28"/>
      <c r="H2" s="20"/>
      <c r="I2" s="20"/>
      <c r="J2" s="20"/>
      <c r="K2" s="20"/>
      <c r="L2" s="20"/>
      <c r="M2" s="20"/>
      <c r="N2" s="20"/>
      <c r="O2" s="20"/>
      <c r="P2" s="20"/>
      <c r="Q2" s="20"/>
      <c r="R2" s="20"/>
      <c r="S2" s="20"/>
      <c r="T2" s="20"/>
      <c r="U2" s="20"/>
      <c r="V2" s="20"/>
      <c r="W2" s="20"/>
      <c r="X2" s="20"/>
      <c r="Y2" s="24"/>
      <c r="Z2" s="25"/>
    </row>
    <row r="3" spans="2:35" s="47" customFormat="1" ht="15" customHeight="1" x14ac:dyDescent="0.2">
      <c r="B3" s="35" t="str">
        <f>Uebersetzungen!D15</f>
        <v>Saisie</v>
      </c>
      <c r="D3" s="36"/>
      <c r="E3" s="36"/>
      <c r="G3" s="29"/>
      <c r="H3" s="38"/>
      <c r="I3" s="39"/>
      <c r="J3" s="40"/>
      <c r="K3" s="38"/>
      <c r="L3" s="41"/>
      <c r="M3" s="41"/>
      <c r="N3" s="41"/>
      <c r="O3" s="41"/>
      <c r="P3" s="41"/>
      <c r="Q3" s="41"/>
      <c r="R3" s="41"/>
      <c r="S3" s="41"/>
      <c r="T3" s="41"/>
      <c r="U3" s="41"/>
      <c r="V3" s="41"/>
      <c r="W3" s="42"/>
      <c r="X3" s="43"/>
      <c r="Y3" s="44"/>
      <c r="Z3" s="45"/>
      <c r="AA3" s="46"/>
      <c r="AB3" s="46"/>
      <c r="AC3" s="46"/>
      <c r="AD3" s="46"/>
      <c r="AE3" s="46"/>
      <c r="AF3" s="46"/>
      <c r="AG3" s="46"/>
      <c r="AH3" s="46"/>
      <c r="AI3" s="46"/>
    </row>
    <row r="4" spans="2:35" s="40" customFormat="1" ht="6" customHeight="1" x14ac:dyDescent="0.2">
      <c r="B4" s="50"/>
      <c r="D4" s="36"/>
      <c r="E4" s="36"/>
      <c r="F4" s="50"/>
      <c r="G4" s="29"/>
      <c r="H4" s="38"/>
      <c r="I4" s="39"/>
      <c r="K4" s="38"/>
      <c r="L4" s="39"/>
      <c r="M4" s="39"/>
      <c r="N4" s="39"/>
      <c r="O4" s="39"/>
      <c r="P4" s="39"/>
      <c r="Q4" s="39"/>
      <c r="R4" s="39"/>
      <c r="S4" s="39"/>
      <c r="T4" s="39"/>
      <c r="U4" s="39"/>
      <c r="V4" s="39"/>
      <c r="W4" s="43"/>
      <c r="X4" s="43"/>
      <c r="Y4" s="51"/>
      <c r="Z4" s="52"/>
      <c r="AA4" s="53"/>
      <c r="AB4" s="53"/>
      <c r="AC4" s="53"/>
      <c r="AD4" s="53"/>
      <c r="AE4" s="53"/>
      <c r="AF4" s="53"/>
      <c r="AG4" s="53"/>
      <c r="AH4" s="53"/>
      <c r="AI4" s="53"/>
    </row>
    <row r="5" spans="2:35" ht="15" customHeight="1" x14ac:dyDescent="0.2">
      <c r="B5" s="37" t="str">
        <f>Uebersetzungen!D20</f>
        <v>Champ de sélection</v>
      </c>
    </row>
    <row r="6" spans="2:35" ht="15" x14ac:dyDescent="0.2">
      <c r="B6" s="34"/>
    </row>
    <row r="7" spans="2:35" s="30" customFormat="1" ht="35.65" customHeight="1" x14ac:dyDescent="0.25">
      <c r="B7" s="206" t="str">
        <f>Uebersetzungen!D101</f>
        <v>Cet outil d'aide est adapté au calcul dans les affectations résidentielles et administratives (catégories de bâtiments I - III). Les autres affectations doivent être calculées selon la norme VSS 40 281.</v>
      </c>
      <c r="C7" s="206"/>
      <c r="D7" s="206"/>
      <c r="E7" s="206"/>
      <c r="F7" s="206"/>
      <c r="G7" s="206"/>
    </row>
    <row r="8" spans="2:35" s="30" customFormat="1" ht="24.75" customHeight="1" x14ac:dyDescent="0.25">
      <c r="B8" s="48" t="str">
        <f>Uebersetzungen!D97</f>
        <v>Données sur les places de parc pour voitures</v>
      </c>
    </row>
    <row r="9" spans="2:35" s="65" customFormat="1" ht="27.95" customHeight="1" x14ac:dyDescent="0.25">
      <c r="B9" s="81" t="str">
        <f>Uebersetzungen!D102</f>
        <v>Situation du quartier</v>
      </c>
      <c r="C9" s="74"/>
      <c r="D9" s="103"/>
      <c r="E9" s="30"/>
      <c r="F9" s="175"/>
    </row>
    <row r="10" spans="2:35" s="54" customFormat="1" ht="27.95" customHeight="1" x14ac:dyDescent="0.25">
      <c r="B10" s="86" t="str">
        <f>Uebersetzungen!D103</f>
        <v>Nombre de places de parc pour voitures</v>
      </c>
      <c r="C10" s="87"/>
      <c r="D10" s="104"/>
      <c r="E10" s="30"/>
    </row>
    <row r="11" spans="2:35" s="54" customFormat="1" ht="27.95" customHeight="1" x14ac:dyDescent="0.25">
      <c r="B11" s="88" t="str">
        <f>Uebersetzungen!D104</f>
        <v>Nombre de logements</v>
      </c>
      <c r="C11" s="87"/>
      <c r="D11" s="105"/>
      <c r="E11" s="30"/>
    </row>
    <row r="12" spans="2:35" s="54" customFormat="1" ht="27.95" customHeight="1" x14ac:dyDescent="0.25">
      <c r="B12" s="78" t="str">
        <f>Uebersetzungen!D105</f>
        <v>Surface brute de plancher de l'administration</v>
      </c>
      <c r="C12" s="83" t="s">
        <v>63</v>
      </c>
      <c r="D12" s="130"/>
      <c r="E12" s="30"/>
    </row>
    <row r="13" spans="2:35" s="54" customFormat="1" ht="19.5" customHeight="1" x14ac:dyDescent="0.25">
      <c r="E13" s="30"/>
    </row>
    <row r="14" spans="2:35" ht="19.5" customHeight="1" x14ac:dyDescent="0.25">
      <c r="B14" s="49" t="str">
        <f>Uebersetzungen!D79</f>
        <v>Résultats</v>
      </c>
    </row>
    <row r="15" spans="2:35" s="54" customFormat="1" ht="27.95" customHeight="1" x14ac:dyDescent="0.25">
      <c r="B15" s="89"/>
      <c r="C15" s="77"/>
      <c r="D15" s="184" t="str">
        <f>Uebersetzungen!$D$106</f>
        <v>Valeur du projet</v>
      </c>
      <c r="E15" s="198"/>
      <c r="F15" s="199" t="str">
        <f>Uebersetzungen!$D$107</f>
        <v>Objectif</v>
      </c>
      <c r="G15" s="185" t="str">
        <f>Uebersetzungen!$D$108</f>
        <v>Respecté par le projet?</v>
      </c>
    </row>
    <row r="16" spans="2:35" s="54" customFormat="1" ht="19.5" hidden="1" customHeight="1" x14ac:dyDescent="0.25">
      <c r="B16" s="90" t="str">
        <f>Uebersetzungen!E109</f>
        <v>Personenwagenabstellplätze für Wohnnutzung</v>
      </c>
      <c r="C16" s="91" t="str">
        <f>Uebersetzungen!E111</f>
        <v>PP/Wohnung</v>
      </c>
      <c r="D16" s="92"/>
      <c r="E16" s="178"/>
      <c r="F16" s="179">
        <f>IFERROR(VLOOKUP($D$9,Listen!$B$21:$C$24,2),0)</f>
        <v>0</v>
      </c>
      <c r="G16" s="85"/>
    </row>
    <row r="17" spans="2:7" s="54" customFormat="1" ht="19.5" hidden="1" customHeight="1" x14ac:dyDescent="0.25">
      <c r="B17" s="90" t="str">
        <f>Uebersetzungen!E110</f>
        <v>Personenwagenabstellplätze für Verwaltung</v>
      </c>
      <c r="C17" s="91" t="str">
        <f>Uebersetzungen!E112</f>
        <v>PP/100m2 BGF</v>
      </c>
      <c r="D17" s="92"/>
      <c r="E17" s="180"/>
      <c r="F17" s="181">
        <f>2.5/100</f>
        <v>2.5000000000000001E-2</v>
      </c>
      <c r="G17" s="85"/>
    </row>
    <row r="18" spans="2:7" s="54" customFormat="1" ht="27.95" customHeight="1" x14ac:dyDescent="0.25">
      <c r="B18" s="93" t="str">
        <f>B10</f>
        <v>Nombre de places de parc pour voitures</v>
      </c>
      <c r="C18" s="94"/>
      <c r="D18" s="96">
        <f>D10</f>
        <v>0</v>
      </c>
      <c r="E18" s="176" t="s">
        <v>144</v>
      </c>
      <c r="F18" s="177">
        <f>D11*F16+D12*F17</f>
        <v>0</v>
      </c>
      <c r="G18" s="133" t="str">
        <f>IF(COUNTA(D10)=0,"-",IF(D18&lt;=F18,Uebersetzungen!$D$64,Uebersetzungen!$D$65))</f>
        <v>-</v>
      </c>
    </row>
  </sheetData>
  <sheetProtection algorithmName="SHA-512" hashValue="Kr3EiA2qN4tU6cc2pUOG4HCWQx9WjLhpmsmFoAPb1+ALvwGSiP6Y2CZ7WOLiVxvwGHROU1C5c0mW58Yk0Sx+Qg==" saltValue="BUxy6XIYoc61teiyU+7RNw==" spinCount="100000" sheet="1" objects="1" scenarios="1" selectLockedCells="1"/>
  <mergeCells count="3">
    <mergeCell ref="C1:D1"/>
    <mergeCell ref="F1:G1"/>
    <mergeCell ref="B7:G7"/>
  </mergeCells>
  <dataValidations count="1">
    <dataValidation type="list" allowBlank="1" showInputMessage="1" showErrorMessage="1" sqref="D9" xr:uid="{C44E583D-CE73-4D3E-AED8-D4A63AADF22D}">
      <formula1>LST_Lage</formula1>
    </dataValidation>
  </dataValidation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C27DA610-04AA-445E-9563-968CEDE3EC0F}">
            <xm:f>Uebersetzungen!$D$65</xm:f>
            <x14:dxf>
              <font>
                <color rgb="FFFF0000"/>
              </font>
              <fill>
                <patternFill>
                  <bgColor rgb="FFFFB7B7"/>
                </patternFill>
              </fill>
            </x14:dxf>
          </x14:cfRule>
          <x14:cfRule type="cellIs" priority="4" operator="equal" id="{F60D7A64-634A-4647-A16D-43D64D75F2F1}">
            <xm:f>Uebersetzungen!$D$64</xm:f>
            <x14:dxf>
              <font>
                <b/>
                <i val="0"/>
                <color rgb="FF00B050"/>
              </font>
              <fill>
                <patternFill>
                  <bgColor rgb="FF8CF866"/>
                </patternFill>
              </fill>
            </x14:dxf>
          </x14:cfRule>
          <xm:sqref>G18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710F-AF20-4FC5-8A20-A3A639D9CC96}">
  <sheetPr codeName="Tabelle6"/>
  <dimension ref="B1:AH14"/>
  <sheetViews>
    <sheetView showGridLines="0" zoomScaleNormal="100" zoomScalePageLayoutView="70" workbookViewId="0">
      <selection activeCell="C8" sqref="D8"/>
    </sheetView>
  </sheetViews>
  <sheetFormatPr baseColWidth="10" defaultColWidth="11.42578125" defaultRowHeight="14.25" x14ac:dyDescent="0.2"/>
  <cols>
    <col min="1" max="1" width="4.7109375" style="29" customWidth="1"/>
    <col min="2" max="2" width="45" style="29" customWidth="1"/>
    <col min="3" max="3" width="19.7109375" style="29" bestFit="1" customWidth="1"/>
    <col min="4" max="4" width="35.28515625" style="29" customWidth="1"/>
    <col min="5" max="5" width="14.85546875" style="29" customWidth="1"/>
    <col min="6" max="6" width="10" style="29" customWidth="1"/>
    <col min="7" max="16384" width="11.42578125" style="29"/>
  </cols>
  <sheetData>
    <row r="1" spans="2:34" s="9" customFormat="1" ht="54" customHeight="1" x14ac:dyDescent="0.2">
      <c r="B1" s="23"/>
      <c r="C1" s="200" t="str">
        <f>Uebersetzungen!D37</f>
        <v>E2.4 Mesures de réduction du trafic</v>
      </c>
      <c r="D1" s="200"/>
      <c r="E1" s="201" t="str">
        <f>Uebersetzungen!$D$11&amp;" "&amp;Uebersetzungen!$D$82&amp;" "&amp;Uebersetzungen!$C$2&amp;"."&amp;Uebersetzungen!$A$2</f>
        <v>Outil d'aide Mesures à choix Version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Saisie</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Champ de sélection</v>
      </c>
    </row>
    <row r="6" spans="2:34" x14ac:dyDescent="0.2">
      <c r="B6" s="50"/>
    </row>
    <row r="7" spans="2:34" s="30" customFormat="1" ht="24.75" customHeight="1" x14ac:dyDescent="0.25">
      <c r="B7" s="49" t="str">
        <f>Uebersetzungen!D80</f>
        <v>Indications sur les offres de réduction du trafic</v>
      </c>
      <c r="D7" s="29"/>
    </row>
    <row r="8" spans="2:34" s="54" customFormat="1" ht="27.95" customHeight="1" x14ac:dyDescent="0.25">
      <c r="B8" s="64" t="str">
        <f>"1. "&amp;Uebersetzungen!D$19</f>
        <v>1. Offre interne au quartier pour la réduction du trafic</v>
      </c>
      <c r="C8" s="207"/>
      <c r="D8" s="207"/>
      <c r="E8" s="207"/>
      <c r="F8" s="208"/>
    </row>
    <row r="9" spans="2:34" s="54" customFormat="1" ht="49.5" customHeight="1" x14ac:dyDescent="0.25">
      <c r="B9" s="56" t="str">
        <f>Uebersetzungen!$D$81</f>
        <v>Description de l'offre</v>
      </c>
      <c r="C9" s="214"/>
      <c r="D9" s="215"/>
      <c r="E9" s="215"/>
      <c r="F9" s="216"/>
    </row>
    <row r="10" spans="2:34" s="54" customFormat="1" x14ac:dyDescent="0.25">
      <c r="B10" s="58"/>
      <c r="C10" s="59"/>
      <c r="D10" s="59"/>
      <c r="E10" s="60"/>
      <c r="F10" s="61"/>
    </row>
    <row r="11" spans="2:34" s="54" customFormat="1" ht="27.95" customHeight="1" x14ac:dyDescent="0.25">
      <c r="B11" s="72" t="str">
        <f>"2. "&amp;Uebersetzungen!D$19</f>
        <v>2. Offre interne au quartier pour la réduction du trafic</v>
      </c>
      <c r="C11" s="209"/>
      <c r="D11" s="209"/>
      <c r="E11" s="209"/>
      <c r="F11" s="210"/>
    </row>
    <row r="12" spans="2:34" s="54" customFormat="1" ht="49.5" customHeight="1" x14ac:dyDescent="0.25">
      <c r="B12" s="57" t="str">
        <f>Uebersetzungen!$D$81</f>
        <v>Description de l'offre</v>
      </c>
      <c r="C12" s="211"/>
      <c r="D12" s="212"/>
      <c r="E12" s="212"/>
      <c r="F12" s="213"/>
    </row>
    <row r="13" spans="2:34" x14ac:dyDescent="0.2">
      <c r="B13" s="30"/>
      <c r="C13" s="30"/>
      <c r="D13" s="55"/>
    </row>
    <row r="14" spans="2:34" x14ac:dyDescent="0.2">
      <c r="B14" s="55"/>
      <c r="C14" s="55"/>
      <c r="D14" s="55"/>
    </row>
  </sheetData>
  <sheetProtection algorithmName="SHA-512" hashValue="U6NwEMdXKYgfrTQ0wXHrK1jwHzPSR1jfD9E4I7o8QJs+muEMxe2t4lU/zweSpUWK5OcKbQsUkLq8BxukxEFBmQ==" saltValue="cKjylbw57qQJx1+hS1qyTw==" spinCount="100000" sheet="1" objects="1" scenarios="1" selectLockedCells="1"/>
  <mergeCells count="6">
    <mergeCell ref="C1:D1"/>
    <mergeCell ref="C8:F8"/>
    <mergeCell ref="C11:F11"/>
    <mergeCell ref="C12:F12"/>
    <mergeCell ref="C9:F9"/>
    <mergeCell ref="E1:F1"/>
  </mergeCells>
  <dataValidations count="1">
    <dataValidation type="list" allowBlank="1" showInputMessage="1" showErrorMessage="1" sqref="C11 C8" xr:uid="{D99D1CF8-E6FF-4200-8D8A-040B7A8360B5}">
      <formula1>LST_E24</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E5545-2ACF-4C51-B9EE-60A9C239B752}">
  <sheetPr codeName="Tabelle7"/>
  <dimension ref="B1:AH18"/>
  <sheetViews>
    <sheetView showGridLines="0" zoomScaleNormal="100" zoomScalePageLayoutView="70" workbookViewId="0">
      <selection activeCell="C8" sqref="D8"/>
    </sheetView>
  </sheetViews>
  <sheetFormatPr baseColWidth="10" defaultColWidth="11.42578125" defaultRowHeight="14.25" x14ac:dyDescent="0.2"/>
  <cols>
    <col min="1" max="1" width="4.7109375" style="29" customWidth="1"/>
    <col min="2" max="2" width="47.140625" style="29" customWidth="1"/>
    <col min="3" max="3" width="19.7109375" style="29" bestFit="1" customWidth="1"/>
    <col min="4" max="4" width="35.28515625" style="29" customWidth="1"/>
    <col min="5" max="5" width="14.85546875" style="29" customWidth="1"/>
    <col min="6" max="6" width="10" style="29" customWidth="1"/>
    <col min="7" max="16384" width="11.42578125" style="29"/>
  </cols>
  <sheetData>
    <row r="1" spans="2:34" s="9" customFormat="1" ht="54" customHeight="1" x14ac:dyDescent="0.2">
      <c r="B1" s="23"/>
      <c r="C1" s="200" t="str">
        <f>Uebersetzungen!D38</f>
        <v>E2.5 Gestion de la mobilité pour réduire le TIM</v>
      </c>
      <c r="D1" s="200"/>
      <c r="E1" s="201" t="str">
        <f>Uebersetzungen!$D$11&amp;" "&amp;Uebersetzungen!$D$82&amp;" "&amp;Uebersetzungen!$C$2&amp;"."&amp;Uebersetzungen!$A$2</f>
        <v>Outil d'aide Mesures à choix Version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Saisie</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Champ de sélection</v>
      </c>
    </row>
    <row r="6" spans="2:34" x14ac:dyDescent="0.2">
      <c r="B6" s="50"/>
    </row>
    <row r="7" spans="2:34" s="30" customFormat="1" ht="24.75" customHeight="1" x14ac:dyDescent="0.25">
      <c r="B7" s="49" t="str">
        <f>Uebersetzungen!D14</f>
        <v>Indications sur les mesures</v>
      </c>
      <c r="D7" s="29"/>
    </row>
    <row r="8" spans="2:34" s="54" customFormat="1" ht="28.5" customHeight="1" x14ac:dyDescent="0.25">
      <c r="B8" s="31" t="str">
        <f>"1. "&amp;Uebersetzungen!D$12</f>
        <v>1. Mesure de réduction du TIM</v>
      </c>
      <c r="C8" s="217"/>
      <c r="D8" s="217"/>
      <c r="E8" s="217"/>
      <c r="F8" s="218"/>
    </row>
    <row r="9" spans="2:34" s="54" customFormat="1" ht="86.65" customHeight="1" x14ac:dyDescent="0.25">
      <c r="B9" s="56" t="str">
        <f>Uebersetzungen!$D$81</f>
        <v>Description de l'offre</v>
      </c>
      <c r="C9" s="214"/>
      <c r="D9" s="215"/>
      <c r="E9" s="215"/>
      <c r="F9" s="216"/>
    </row>
    <row r="10" spans="2:34" s="54" customFormat="1" x14ac:dyDescent="0.25">
      <c r="B10" s="58"/>
      <c r="C10" s="59"/>
      <c r="D10" s="59"/>
      <c r="E10" s="60"/>
      <c r="F10" s="61"/>
    </row>
    <row r="11" spans="2:34" s="54" customFormat="1" ht="28.5" customHeight="1" x14ac:dyDescent="0.25">
      <c r="B11" s="32" t="str">
        <f>"2. "&amp;Uebersetzungen!D$19</f>
        <v>2. Offre interne au quartier pour la réduction du trafic</v>
      </c>
      <c r="C11" s="219"/>
      <c r="D11" s="219"/>
      <c r="E11" s="219"/>
      <c r="F11" s="220"/>
    </row>
    <row r="12" spans="2:34" s="54" customFormat="1" ht="86.65" customHeight="1" x14ac:dyDescent="0.25">
      <c r="B12" s="57" t="str">
        <f>Uebersetzungen!$D$81</f>
        <v>Description de l'offre</v>
      </c>
      <c r="C12" s="211"/>
      <c r="D12" s="212"/>
      <c r="E12" s="212"/>
      <c r="F12" s="213"/>
    </row>
    <row r="13" spans="2:34" x14ac:dyDescent="0.2">
      <c r="B13" s="30"/>
      <c r="C13" s="30"/>
      <c r="D13" s="55"/>
    </row>
    <row r="14" spans="2:34" x14ac:dyDescent="0.2">
      <c r="B14" s="55"/>
      <c r="C14" s="55"/>
      <c r="D14" s="55"/>
    </row>
    <row r="16" spans="2:34" x14ac:dyDescent="0.2">
      <c r="B16" s="30"/>
      <c r="C16" s="30"/>
      <c r="D16" s="30"/>
      <c r="E16" s="62"/>
    </row>
    <row r="17" spans="2:5" x14ac:dyDescent="0.2">
      <c r="B17" s="30"/>
      <c r="C17" s="30"/>
      <c r="D17" s="30"/>
      <c r="E17" s="62"/>
    </row>
    <row r="18" spans="2:5" x14ac:dyDescent="0.2">
      <c r="B18" s="30"/>
      <c r="C18" s="30"/>
      <c r="D18" s="30"/>
      <c r="E18" s="30"/>
    </row>
  </sheetData>
  <sheetProtection algorithmName="SHA-512" hashValue="2C1JOObdB5sdOnlo5tPs/yMpYKYjBJjKe6dLsBzhEFm7oU4GjAp8IGB/wIkVUth7TcmTiDUc/gUhLqao49lIPQ==" saltValue="1kH6JR6yzI8qn/kqRr7GbQ==" spinCount="100000" sheet="1" objects="1" scenarios="1" selectLockedCells="1"/>
  <mergeCells count="6">
    <mergeCell ref="C12:F12"/>
    <mergeCell ref="C1:D1"/>
    <mergeCell ref="E1:F1"/>
    <mergeCell ref="C8:F8"/>
    <mergeCell ref="C9:F9"/>
    <mergeCell ref="C11:F11"/>
  </mergeCells>
  <dataValidations count="1">
    <dataValidation type="list" allowBlank="1" showInputMessage="1" showErrorMessage="1" sqref="C11:F11 C8:F8" xr:uid="{65620AA2-0967-428B-9128-3C1D7331D4F0}">
      <formula1>LST_E25</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26A41-271B-4BFB-968A-189B968BF62F}">
  <sheetPr codeName="Tabelle8"/>
  <dimension ref="B1:AH13"/>
  <sheetViews>
    <sheetView showGridLines="0" zoomScaleNormal="100" zoomScalePageLayoutView="70" workbookViewId="0">
      <selection activeCell="C8" sqref="D8"/>
    </sheetView>
  </sheetViews>
  <sheetFormatPr baseColWidth="10" defaultColWidth="11.42578125" defaultRowHeight="14.25" x14ac:dyDescent="0.2"/>
  <cols>
    <col min="1" max="1" width="2.140625" style="29" customWidth="1"/>
    <col min="2" max="2" width="52.5703125" style="29" customWidth="1"/>
    <col min="3" max="5" width="16.140625" style="29" customWidth="1"/>
    <col min="6" max="6" width="10" style="29" customWidth="1"/>
    <col min="7" max="16384" width="11.42578125" style="29"/>
  </cols>
  <sheetData>
    <row r="1" spans="2:34" s="9" customFormat="1" ht="54" customHeight="1" x14ac:dyDescent="0.2">
      <c r="B1" s="23"/>
      <c r="C1" s="200" t="str">
        <f>Uebersetzungen!D39</f>
        <v>E2.6 Stations de recharge bidirectionnelles</v>
      </c>
      <c r="D1" s="200"/>
      <c r="E1" s="201" t="str">
        <f>Uebersetzungen!$D$11&amp;" "&amp;Uebersetzungen!$D$82&amp;" "&amp;Uebersetzungen!$C$2&amp;"."&amp;Uebersetzungen!$A$2</f>
        <v>Outil d'aide Mesures à choix Version 2023.1</v>
      </c>
      <c r="F1" s="202"/>
      <c r="G1" s="20"/>
      <c r="H1" s="20"/>
      <c r="I1" s="20"/>
      <c r="J1" s="20"/>
      <c r="K1" s="20"/>
      <c r="L1" s="20"/>
      <c r="M1" s="20"/>
      <c r="N1" s="20"/>
      <c r="O1" s="20"/>
      <c r="P1" s="20"/>
      <c r="Q1" s="20"/>
      <c r="R1" s="20"/>
      <c r="S1" s="20"/>
      <c r="T1" s="20"/>
      <c r="U1" s="20"/>
      <c r="V1" s="20"/>
      <c r="W1" s="20"/>
      <c r="X1" s="24"/>
      <c r="Y1" s="25"/>
    </row>
    <row r="2" spans="2:34" s="9" customFormat="1" ht="16.149999999999999" customHeight="1" x14ac:dyDescent="0.2">
      <c r="B2" s="26"/>
      <c r="C2" s="27"/>
      <c r="D2" s="27"/>
      <c r="E2" s="28"/>
      <c r="F2" s="28"/>
      <c r="G2" s="20"/>
      <c r="H2" s="20"/>
      <c r="I2" s="20"/>
      <c r="J2" s="20"/>
      <c r="K2" s="20"/>
      <c r="L2" s="20"/>
      <c r="M2" s="20"/>
      <c r="N2" s="20"/>
      <c r="O2" s="20"/>
      <c r="P2" s="20"/>
      <c r="Q2" s="20"/>
      <c r="R2" s="20"/>
      <c r="S2" s="20"/>
      <c r="T2" s="20"/>
      <c r="U2" s="20"/>
      <c r="V2" s="20"/>
      <c r="W2" s="20"/>
      <c r="X2" s="24"/>
      <c r="Y2" s="25"/>
    </row>
    <row r="3" spans="2:34" s="47" customFormat="1" ht="15" customHeight="1" x14ac:dyDescent="0.2">
      <c r="B3" s="35" t="str">
        <f>Uebersetzungen!D15</f>
        <v>Saisie</v>
      </c>
      <c r="D3" s="36"/>
      <c r="F3" s="29"/>
      <c r="G3" s="38"/>
      <c r="H3" s="39"/>
      <c r="I3" s="40"/>
      <c r="J3" s="38"/>
      <c r="K3" s="41"/>
      <c r="L3" s="41"/>
      <c r="M3" s="41"/>
      <c r="N3" s="41"/>
      <c r="O3" s="41"/>
      <c r="P3" s="41"/>
      <c r="Q3" s="41"/>
      <c r="R3" s="41"/>
      <c r="S3" s="41"/>
      <c r="T3" s="41"/>
      <c r="U3" s="41"/>
      <c r="V3" s="42"/>
      <c r="W3" s="43"/>
      <c r="X3" s="44"/>
      <c r="Y3" s="45"/>
      <c r="Z3" s="46"/>
      <c r="AA3" s="46"/>
      <c r="AB3" s="46"/>
      <c r="AC3" s="46"/>
      <c r="AD3" s="46"/>
      <c r="AE3" s="46"/>
      <c r="AF3" s="46"/>
      <c r="AG3" s="46"/>
      <c r="AH3" s="46"/>
    </row>
    <row r="4" spans="2:34" s="40" customFormat="1" ht="6" customHeight="1" x14ac:dyDescent="0.2">
      <c r="B4" s="50"/>
      <c r="D4" s="36"/>
      <c r="E4" s="50"/>
      <c r="F4" s="29"/>
      <c r="G4" s="38"/>
      <c r="H4" s="39"/>
      <c r="J4" s="38"/>
      <c r="K4" s="39"/>
      <c r="L4" s="39"/>
      <c r="M4" s="39"/>
      <c r="N4" s="39"/>
      <c r="O4" s="39"/>
      <c r="P4" s="39"/>
      <c r="Q4" s="39"/>
      <c r="R4" s="39"/>
      <c r="S4" s="39"/>
      <c r="T4" s="39"/>
      <c r="U4" s="39"/>
      <c r="V4" s="43"/>
      <c r="W4" s="43"/>
      <c r="X4" s="51"/>
      <c r="Y4" s="52"/>
      <c r="Z4" s="53"/>
      <c r="AA4" s="53"/>
      <c r="AB4" s="53"/>
      <c r="AC4" s="53"/>
      <c r="AD4" s="53"/>
      <c r="AE4" s="53"/>
      <c r="AF4" s="53"/>
      <c r="AG4" s="53"/>
      <c r="AH4" s="53"/>
    </row>
    <row r="5" spans="2:34" ht="15" customHeight="1" x14ac:dyDescent="0.2">
      <c r="B5" s="37" t="str">
        <f>Uebersetzungen!D20</f>
        <v>Champ de sélection</v>
      </c>
    </row>
    <row r="6" spans="2:34" x14ac:dyDescent="0.2">
      <c r="B6" s="50"/>
    </row>
    <row r="7" spans="2:34" s="30" customFormat="1" ht="19.5" customHeight="1" x14ac:dyDescent="0.25">
      <c r="B7" s="49" t="str">
        <f>Uebersetzungen!D83</f>
        <v>Indications sur les stations de recharge bidirectionnelles</v>
      </c>
    </row>
    <row r="8" spans="2:34" s="65" customFormat="1" ht="27.95" customHeight="1" x14ac:dyDescent="0.25">
      <c r="B8" s="64" t="str">
        <f>Uebersetzungen!D21</f>
        <v>Nombre total de places de parc pour voitures</v>
      </c>
      <c r="C8" s="70"/>
      <c r="D8" s="67"/>
      <c r="E8" s="67"/>
    </row>
    <row r="9" spans="2:34" s="65" customFormat="1" ht="27.95" customHeight="1" x14ac:dyDescent="0.25">
      <c r="B9" s="66" t="str">
        <f>Uebersetzungen!D22</f>
        <v xml:space="preserve">Nombre de places de parc avec stations de recharge bidirectionnelles </v>
      </c>
      <c r="C9" s="71"/>
      <c r="D9" s="67"/>
      <c r="E9" s="67"/>
    </row>
    <row r="10" spans="2:34" ht="31.5" customHeight="1" x14ac:dyDescent="0.25">
      <c r="B10" s="49" t="str">
        <f>Uebersetzungen!D79</f>
        <v>Résultats</v>
      </c>
      <c r="C10" s="68"/>
      <c r="D10" s="68"/>
      <c r="E10" s="68"/>
    </row>
    <row r="11" spans="2:34" ht="27.95" customHeight="1" x14ac:dyDescent="0.25">
      <c r="B11" s="63"/>
      <c r="C11" s="192" t="str">
        <f>Uebersetzungen!$D$106</f>
        <v>Valeur du projet</v>
      </c>
      <c r="D11" s="192" t="str">
        <f>Uebersetzungen!$D$107</f>
        <v>Objectif</v>
      </c>
      <c r="E11" s="193" t="str">
        <f>Uebersetzungen!$D$108</f>
        <v>Respecté par le projet?</v>
      </c>
    </row>
    <row r="12" spans="2:34" s="65" customFormat="1" ht="27.95" customHeight="1" x14ac:dyDescent="0.25">
      <c r="B12" s="66" t="str">
        <f>Uebersetzungen!D84</f>
        <v xml:space="preserve">Proportion de places de stationnement équipées de stations de recharge bidirectionnelles </v>
      </c>
      <c r="C12" s="69" t="str">
        <f>IFERROR(C9/C8,"-")</f>
        <v>-</v>
      </c>
      <c r="D12" s="69">
        <v>0.05</v>
      </c>
      <c r="E12" s="131" t="str">
        <f>IF(C12="-","-",IF(C12&gt;=D12,Uebersetzungen!$D$64,Uebersetzungen!$D$65))</f>
        <v>-</v>
      </c>
    </row>
    <row r="13" spans="2:34" ht="19.149999999999999" customHeight="1" x14ac:dyDescent="0.2">
      <c r="C13" s="68"/>
      <c r="D13" s="68"/>
      <c r="E13" s="68"/>
    </row>
  </sheetData>
  <sheetProtection algorithmName="SHA-512" hashValue="rC/gz++y49NHryFnyJ9TiwRzK4msqtnsK2YyQka/3j9B8dHaMiS/+a94M3g6LKvVrsu+jEhOSgNzT4zyZAtlNA==" saltValue="Q65+0krGnW87DSUiZfedLg==" spinCount="100000" sheet="1" objects="1" scenarios="1" selectLockedCells="1"/>
  <mergeCells count="2">
    <mergeCell ref="C1:D1"/>
    <mergeCell ref="E1:F1"/>
  </mergeCells>
  <pageMargins left="0.7" right="0.7" top="0.78740157499999996" bottom="0.78740157499999996" header="0.3" footer="0.3"/>
  <pageSetup scale="72" orientation="portrait"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7753840F-B88D-410A-834C-695D9EDFCC56}">
            <xm:f>Uebersetzungen!$D$65</xm:f>
            <x14:dxf>
              <font>
                <color rgb="FFFF0000"/>
              </font>
              <fill>
                <patternFill>
                  <bgColor rgb="FFFFB7B7"/>
                </patternFill>
              </fill>
            </x14:dxf>
          </x14:cfRule>
          <x14:cfRule type="cellIs" priority="4" operator="equal" id="{711F85FA-FC1D-4583-83C6-46788DDE28C6}">
            <xm:f>Uebersetzungen!$D$64</xm:f>
            <x14:dxf>
              <font>
                <b/>
                <i val="0"/>
                <color rgb="FF00B050"/>
              </font>
              <fill>
                <patternFill>
                  <bgColor rgb="FF8CF866"/>
                </patternFill>
              </fill>
            </x14:dxf>
          </x14:cfRule>
          <xm:sqref>E12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SKCW24DMUQ4M-227545371-576532</_dlc_DocId>
    <lcf76f155ced4ddcb4097134ff3c332f xmlns="f9ded8a6-640d-4e2b-81aa-3f415abfbf2d">
      <Terms xmlns="http://schemas.microsoft.com/office/infopath/2007/PartnerControls"/>
    </lcf76f155ced4ddcb4097134ff3c332f>
    <TaxCatchAll xmlns="19415a2c-3045-4769-8042-b2d573daa356" xsi:nil="true"/>
    <_dlc_DocIdUrl xmlns="19415a2c-3045-4769-8042-b2d573daa356">
      <Url>https://mst239701.sharepoint.com/sites/Files/_layouts/15/DocIdRedir.aspx?ID=SKCW24DMUQ4M-227545371-576532</Url>
      <Description>SKCW24DMUQ4M-227545371-576532</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4" ma:contentTypeDescription="Create a new document." ma:contentTypeScope="" ma:versionID="9d07c6dbc0196e2e7b761fdacc709c74">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8818bfa48a71c6817b45c78c14871a4e"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E315DD-528A-423E-97DD-FFED4D719BDF}">
  <ds:schemaRefs>
    <ds:schemaRef ds:uri="http://schemas.microsoft.com/sharepoint/events"/>
  </ds:schemaRefs>
</ds:datastoreItem>
</file>

<file path=customXml/itemProps2.xml><?xml version="1.0" encoding="utf-8"?>
<ds:datastoreItem xmlns:ds="http://schemas.openxmlformats.org/officeDocument/2006/customXml" ds:itemID="{3D99E453-32DA-4894-8F98-FA5B9DFADA18}">
  <ds:schemaRefs>
    <ds:schemaRef ds:uri="http://schemas.microsoft.com/sharepoint/v3/contenttype/forms"/>
  </ds:schemaRefs>
</ds:datastoreItem>
</file>

<file path=customXml/itemProps3.xml><?xml version="1.0" encoding="utf-8"?>
<ds:datastoreItem xmlns:ds="http://schemas.openxmlformats.org/officeDocument/2006/customXml" ds:itemID="{1CADD55E-69D8-4ACA-9518-6EF34221A89A}">
  <ds:schemaRefs>
    <ds:schemaRef ds:uri="http://purl.org/dc/elements/1.1/"/>
    <ds:schemaRef ds:uri="http://www.w3.org/XML/1998/namespace"/>
    <ds:schemaRef ds:uri="http://purl.org/dc/dcmitype/"/>
    <ds:schemaRef ds:uri="http://schemas.microsoft.com/office/2006/metadata/properties"/>
    <ds:schemaRef ds:uri="http://purl.org/dc/terms/"/>
    <ds:schemaRef ds:uri="19415a2c-3045-4769-8042-b2d573daa356"/>
    <ds:schemaRef ds:uri="http://schemas.microsoft.com/office/2006/documentManagement/types"/>
    <ds:schemaRef ds:uri="http://schemas.microsoft.com/office/infopath/2007/PartnerControls"/>
    <ds:schemaRef ds:uri="http://schemas.openxmlformats.org/package/2006/metadata/core-properties"/>
    <ds:schemaRef ds:uri="f9ded8a6-640d-4e2b-81aa-3f415abfbf2d"/>
  </ds:schemaRefs>
</ds:datastoreItem>
</file>

<file path=customXml/itemProps4.xml><?xml version="1.0" encoding="utf-8"?>
<ds:datastoreItem xmlns:ds="http://schemas.openxmlformats.org/officeDocument/2006/customXml" ds:itemID="{036D9618-CF0F-4F4E-8527-F4B6589354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19</vt:i4>
      </vt:variant>
    </vt:vector>
  </HeadingPairs>
  <TitlesOfParts>
    <vt:vector size="31" baseType="lpstr">
      <vt:lpstr>B1.4</vt:lpstr>
      <vt:lpstr>B1.5</vt:lpstr>
      <vt:lpstr>C2.2</vt:lpstr>
      <vt:lpstr>C2.4</vt:lpstr>
      <vt:lpstr>D1.5</vt:lpstr>
      <vt:lpstr>E2.3</vt:lpstr>
      <vt:lpstr>E2.4</vt:lpstr>
      <vt:lpstr>E2.5</vt:lpstr>
      <vt:lpstr>E2.6</vt:lpstr>
      <vt:lpstr>Joker</vt:lpstr>
      <vt:lpstr>Listen</vt:lpstr>
      <vt:lpstr>Uebersetzungen</vt:lpstr>
      <vt:lpstr>B1.4!Druckbereich</vt:lpstr>
      <vt:lpstr>B1.5!Druckbereich</vt:lpstr>
      <vt:lpstr>C2.2!Druckbereich</vt:lpstr>
      <vt:lpstr>C2.4!Druckbereich</vt:lpstr>
      <vt:lpstr>D1.5!Druckbereich</vt:lpstr>
      <vt:lpstr>E2.3!Druckbereich</vt:lpstr>
      <vt:lpstr>E2.4!Druckbereich</vt:lpstr>
      <vt:lpstr>E2.5!Druckbereich</vt:lpstr>
      <vt:lpstr>E2.6!Druckbereich</vt:lpstr>
      <vt:lpstr>Joker!Druckbereich</vt:lpstr>
      <vt:lpstr>LST_E24</vt:lpstr>
      <vt:lpstr>LST_E25</vt:lpstr>
      <vt:lpstr>LST_Joker</vt:lpstr>
      <vt:lpstr>LST_Lage</vt:lpstr>
      <vt:lpstr>LSTB14</vt:lpstr>
      <vt:lpstr>LSTC22</vt:lpstr>
      <vt:lpstr>LSTC22_2</vt:lpstr>
      <vt:lpstr>LSTC22_3</vt:lpstr>
      <vt:lpstr>LSTLage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Stefanie Steiner</dc:creator>
  <cp:lastModifiedBy>Stefanie Steiner | Minergie</cp:lastModifiedBy>
  <cp:lastPrinted>2023-06-23T14:35:52Z</cp:lastPrinted>
  <dcterms:created xsi:type="dcterms:W3CDTF">2023-05-30T12:14:13Z</dcterms:created>
  <dcterms:modified xsi:type="dcterms:W3CDTF">2023-09-11T07:06:00Z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b6692903-c6d9-418e-bff2-0f658144ec9e</vt:lpwstr>
  </property>
  <property fmtid="{D5CDD505-2E9C-101B-9397-08002B2CF9AE}" pid="4" name="MediaServiceImageTags">
    <vt:lpwstr/>
  </property>
</Properties>
</file>