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aja.dzakulin\Desktop\"/>
    </mc:Choice>
  </mc:AlternateContent>
  <xr:revisionPtr revIDLastSave="0" documentId="8_{98663BBB-4301-4CC7-829E-7F6F76E9638A}" xr6:coauthVersionLast="47" xr6:coauthVersionMax="47" xr10:uidLastSave="{00000000-0000-0000-0000-000000000000}"/>
  <workbookProtection workbookAlgorithmName="SHA-512" workbookHashValue="IIhgHto7OfgIR7hx5L/gDYNsPJwB2psnNpKhoA8PBr1qKMsPFUe/cq5MvRdBX0bI3N9h6kfwRulYaPUsYSjpwA==" workbookSaltValue="lMUJxZyANxeXIcvXAppDTA==" workbookSpinCount="100000" lockStructure="1"/>
  <bookViews>
    <workbookView xWindow="-110" yWindow="-110" windowWidth="19420" windowHeight="10420" xr2:uid="{F5CC2DC9-F2D6-412D-93F0-C81FC627C84D}"/>
  </bookViews>
  <sheets>
    <sheet name="Pre_Check" sheetId="1" r:id="rId1"/>
    <sheet name="Liste" sheetId="2" state="hidden" r:id="rId2"/>
    <sheet name="Translation" sheetId="3" state="hidden" r:id="rId3"/>
  </sheets>
  <definedNames>
    <definedName name="_xlnm.Print_Area" localSheetId="0">Pre_Check!$A$1:$G$60</definedName>
    <definedName name="EVT">Liste!$C$5</definedName>
    <definedName name="LST_Antwort">Liste!$B$3:$B$6</definedName>
    <definedName name="LST_AntwortVerweis">Liste!$B$3:$C$6</definedName>
    <definedName name="LST_Wahlvorgaben">Liste!$B$9:$B$10</definedName>
    <definedName name="NO">Liste!$C$4</definedName>
    <definedName name="YES">Liste!$C$3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3" l="1"/>
  <c r="C142" i="3" s="1"/>
  <c r="C1" i="1"/>
  <c r="F3" i="3"/>
  <c r="E3" i="3"/>
  <c r="D3" i="3"/>
  <c r="C31" i="3" l="1"/>
  <c r="E42" i="1" s="1"/>
  <c r="C7" i="3"/>
  <c r="B4" i="1" s="1"/>
  <c r="C15" i="3"/>
  <c r="G3" i="1" s="1"/>
  <c r="C23" i="3"/>
  <c r="C8" i="3"/>
  <c r="C16" i="3"/>
  <c r="G4" i="1" s="1"/>
  <c r="C24" i="3"/>
  <c r="J39" i="1" s="1"/>
  <c r="C32" i="3"/>
  <c r="B3" i="2" s="1"/>
  <c r="C40" i="3"/>
  <c r="C2" i="2" s="1"/>
  <c r="C48" i="3"/>
  <c r="C18" i="1" s="1"/>
  <c r="C56" i="3"/>
  <c r="C33" i="1" s="1"/>
  <c r="C64" i="3"/>
  <c r="C48" i="1" s="1"/>
  <c r="C72" i="3"/>
  <c r="C56" i="1" s="1"/>
  <c r="C80" i="3"/>
  <c r="D14" i="1" s="1"/>
  <c r="C88" i="3"/>
  <c r="D22" i="1" s="1"/>
  <c r="C96" i="3"/>
  <c r="D30" i="1" s="1"/>
  <c r="C104" i="3"/>
  <c r="D43" i="1" s="1"/>
  <c r="C112" i="3"/>
  <c r="D51" i="1" s="1"/>
  <c r="C120" i="3"/>
  <c r="D59" i="1" s="1"/>
  <c r="C128" i="3"/>
  <c r="C136" i="3"/>
  <c r="C144" i="3"/>
  <c r="C9" i="3"/>
  <c r="B7" i="1" s="1"/>
  <c r="C17" i="3"/>
  <c r="G5" i="1" s="1"/>
  <c r="C25" i="3"/>
  <c r="I42" i="1" s="1"/>
  <c r="C33" i="3"/>
  <c r="B4" i="2" s="1"/>
  <c r="C41" i="3"/>
  <c r="C49" i="3"/>
  <c r="C20" i="1" s="1"/>
  <c r="C57" i="3"/>
  <c r="C35" i="1" s="1"/>
  <c r="C65" i="3"/>
  <c r="C49" i="1" s="1"/>
  <c r="C73" i="3"/>
  <c r="C57" i="1" s="1"/>
  <c r="C81" i="3"/>
  <c r="D15" i="1" s="1"/>
  <c r="C89" i="3"/>
  <c r="D23" i="1" s="1"/>
  <c r="C97" i="3"/>
  <c r="D31" i="1" s="1"/>
  <c r="C105" i="3"/>
  <c r="D44" i="1" s="1"/>
  <c r="C113" i="3"/>
  <c r="D52" i="1" s="1"/>
  <c r="C121" i="3"/>
  <c r="C129" i="3"/>
  <c r="C137" i="3"/>
  <c r="C10" i="3"/>
  <c r="B9" i="1" s="1"/>
  <c r="C18" i="3"/>
  <c r="I2" i="1" s="1"/>
  <c r="C26" i="3"/>
  <c r="B40" i="1" s="1"/>
  <c r="C34" i="3"/>
  <c r="B5" i="2" s="1"/>
  <c r="C42" i="3"/>
  <c r="C10" i="1" s="1"/>
  <c r="C50" i="3"/>
  <c r="C21" i="1" s="1"/>
  <c r="C58" i="3"/>
  <c r="C37" i="1" s="1"/>
  <c r="C66" i="3"/>
  <c r="C50" i="1" s="1"/>
  <c r="C74" i="3"/>
  <c r="C58" i="1" s="1"/>
  <c r="C82" i="3"/>
  <c r="D16" i="1" s="1"/>
  <c r="C90" i="3"/>
  <c r="D24" i="1" s="1"/>
  <c r="C98" i="3"/>
  <c r="D32" i="1" s="1"/>
  <c r="C106" i="3"/>
  <c r="D45" i="1" s="1"/>
  <c r="C114" i="3"/>
  <c r="D53" i="1" s="1"/>
  <c r="C122" i="3"/>
  <c r="C130" i="3"/>
  <c r="C138" i="3"/>
  <c r="C39" i="3"/>
  <c r="C47" i="3"/>
  <c r="C17" i="1" s="1"/>
  <c r="C55" i="3"/>
  <c r="C32" i="1" s="1"/>
  <c r="C63" i="3"/>
  <c r="C47" i="1" s="1"/>
  <c r="C71" i="3"/>
  <c r="C55" i="1" s="1"/>
  <c r="C79" i="3"/>
  <c r="D13" i="1" s="1"/>
  <c r="C87" i="3"/>
  <c r="D21" i="1" s="1"/>
  <c r="C95" i="3"/>
  <c r="D29" i="1" s="1"/>
  <c r="C103" i="3"/>
  <c r="D37" i="1" s="1"/>
  <c r="C111" i="3"/>
  <c r="D50" i="1" s="1"/>
  <c r="C119" i="3"/>
  <c r="D58" i="1" s="1"/>
  <c r="C127" i="3"/>
  <c r="C135" i="3"/>
  <c r="C143" i="3"/>
  <c r="C11" i="3"/>
  <c r="D9" i="1" s="1"/>
  <c r="C19" i="3"/>
  <c r="I9" i="1" s="1"/>
  <c r="C27" i="3"/>
  <c r="C35" i="3"/>
  <c r="B9" i="2" s="1"/>
  <c r="C43" i="3"/>
  <c r="C13" i="1" s="1"/>
  <c r="C51" i="3"/>
  <c r="C26" i="1" s="1"/>
  <c r="C59" i="3"/>
  <c r="C43" i="1" s="1"/>
  <c r="C67" i="3"/>
  <c r="C51" i="1" s="1"/>
  <c r="C75" i="3"/>
  <c r="C59" i="1" s="1"/>
  <c r="C83" i="3"/>
  <c r="D17" i="1" s="1"/>
  <c r="C91" i="3"/>
  <c r="D25" i="1" s="1"/>
  <c r="C99" i="3"/>
  <c r="D33" i="1" s="1"/>
  <c r="C107" i="3"/>
  <c r="D46" i="1" s="1"/>
  <c r="C115" i="3"/>
  <c r="D54" i="1" s="1"/>
  <c r="C123" i="3"/>
  <c r="C131" i="3"/>
  <c r="C139" i="3"/>
  <c r="C4" i="3"/>
  <c r="B1" i="1" s="1"/>
  <c r="C12" i="3"/>
  <c r="E9" i="1" s="1"/>
  <c r="C20" i="3"/>
  <c r="I20" i="1" s="1"/>
  <c r="C28" i="3"/>
  <c r="C36" i="3"/>
  <c r="B10" i="2" s="1"/>
  <c r="C44" i="3"/>
  <c r="C14" i="1" s="1"/>
  <c r="C52" i="3"/>
  <c r="C27" i="1" s="1"/>
  <c r="C60" i="3"/>
  <c r="C44" i="1" s="1"/>
  <c r="C68" i="3"/>
  <c r="C52" i="1" s="1"/>
  <c r="C76" i="3"/>
  <c r="D10" i="1" s="1"/>
  <c r="C84" i="3"/>
  <c r="D18" i="1" s="1"/>
  <c r="C92" i="3"/>
  <c r="D26" i="1" s="1"/>
  <c r="C100" i="3"/>
  <c r="D34" i="1" s="1"/>
  <c r="C108" i="3"/>
  <c r="D47" i="1" s="1"/>
  <c r="C116" i="3"/>
  <c r="D55" i="1" s="1"/>
  <c r="C124" i="3"/>
  <c r="C132" i="3"/>
  <c r="C140" i="3"/>
  <c r="C5" i="3"/>
  <c r="B2" i="1" s="1"/>
  <c r="C13" i="3"/>
  <c r="C21" i="3"/>
  <c r="C29" i="3"/>
  <c r="B42" i="1" s="1"/>
  <c r="C37" i="3"/>
  <c r="A1" i="2" s="1"/>
  <c r="C45" i="3"/>
  <c r="C15" i="1" s="1"/>
  <c r="C53" i="3"/>
  <c r="C29" i="1" s="1"/>
  <c r="C61" i="3"/>
  <c r="C45" i="1" s="1"/>
  <c r="C69" i="3"/>
  <c r="C53" i="1" s="1"/>
  <c r="C77" i="3"/>
  <c r="D11" i="1" s="1"/>
  <c r="C85" i="3"/>
  <c r="C93" i="3"/>
  <c r="D27" i="1" s="1"/>
  <c r="C101" i="3"/>
  <c r="D35" i="1" s="1"/>
  <c r="C109" i="3"/>
  <c r="D48" i="1" s="1"/>
  <c r="C117" i="3"/>
  <c r="D56" i="1" s="1"/>
  <c r="C125" i="3"/>
  <c r="C133" i="3"/>
  <c r="C141" i="3"/>
  <c r="C6" i="3"/>
  <c r="B3" i="1" s="1"/>
  <c r="C14" i="3"/>
  <c r="C22" i="3"/>
  <c r="K22" i="1" s="1"/>
  <c r="C30" i="3"/>
  <c r="D42" i="1" s="1"/>
  <c r="C38" i="3"/>
  <c r="A3" i="2" s="1"/>
  <c r="C46" i="3"/>
  <c r="C16" i="1" s="1"/>
  <c r="C54" i="3"/>
  <c r="C31" i="1" s="1"/>
  <c r="C62" i="3"/>
  <c r="C46" i="1" s="1"/>
  <c r="C70" i="3"/>
  <c r="C54" i="1" s="1"/>
  <c r="C78" i="3"/>
  <c r="C86" i="3"/>
  <c r="D20" i="1" s="1"/>
  <c r="C94" i="3"/>
  <c r="D28" i="1" s="1"/>
  <c r="C102" i="3"/>
  <c r="D36" i="1" s="1"/>
  <c r="C110" i="3"/>
  <c r="D49" i="1" s="1"/>
  <c r="C118" i="3"/>
  <c r="D57" i="1" s="1"/>
  <c r="C126" i="3"/>
  <c r="C134" i="3"/>
  <c r="I35" i="1" l="1"/>
  <c r="I30" i="1"/>
  <c r="I29" i="1"/>
  <c r="I28" i="1"/>
  <c r="I27" i="1"/>
  <c r="J34" i="1"/>
  <c r="J26" i="1"/>
  <c r="F9" i="1"/>
  <c r="D19" i="1"/>
  <c r="D12" i="1"/>
  <c r="I40" i="1"/>
  <c r="B41" i="1" s="1"/>
  <c r="B5" i="1"/>
  <c r="A9" i="2"/>
  <c r="I39" i="1"/>
  <c r="C8" i="2"/>
  <c r="G42" i="1"/>
  <c r="G9" i="1"/>
  <c r="F42" i="1"/>
  <c r="J20" i="1"/>
  <c r="I10" i="1"/>
  <c r="I36" i="1"/>
  <c r="I21" i="1"/>
  <c r="J21" i="1" s="1"/>
  <c r="I22" i="1"/>
  <c r="J22" i="1" s="1"/>
  <c r="I11" i="1"/>
  <c r="F18" i="1"/>
  <c r="F20" i="1"/>
  <c r="F17" i="1"/>
  <c r="I44" i="1"/>
  <c r="I45" i="1"/>
  <c r="I46" i="1"/>
  <c r="I47" i="1"/>
  <c r="I48" i="1"/>
  <c r="I49" i="1"/>
  <c r="I50" i="1"/>
  <c r="I51" i="1"/>
  <c r="I52" i="1"/>
  <c r="I53" i="1"/>
  <c r="I54" i="1"/>
  <c r="I55" i="1"/>
  <c r="I56" i="1"/>
  <c r="I57" i="1"/>
  <c r="I58" i="1"/>
  <c r="I59" i="1"/>
  <c r="I43" i="1"/>
  <c r="J28" i="1" l="1"/>
  <c r="F27" i="1" s="1"/>
  <c r="J36" i="1"/>
  <c r="F35" i="1" s="1"/>
  <c r="J30" i="1"/>
  <c r="J40" i="1"/>
  <c r="F10" i="1"/>
  <c r="I60" i="1"/>
  <c r="J60" i="1" l="1"/>
  <c r="F43" i="1"/>
  <c r="F29" i="1"/>
  <c r="F37" i="1"/>
  <c r="F33" i="1"/>
  <c r="F31" i="1"/>
  <c r="F32" i="1"/>
  <c r="F26" i="1"/>
  <c r="F16" i="1"/>
  <c r="F14" i="1"/>
  <c r="F15" i="1"/>
  <c r="F13" i="1"/>
  <c r="I23" i="1"/>
  <c r="J23" i="1" s="1"/>
  <c r="I24" i="1"/>
  <c r="J24" i="1" s="1"/>
  <c r="I25" i="1"/>
  <c r="J25" i="1" s="1"/>
  <c r="K25" i="1" l="1"/>
  <c r="F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C5" authorId="0" shapeId="0" xr:uid="{38A23A0C-32CD-431A-9886-1E4406161C95}">
      <text>
        <r>
          <rPr>
            <sz val="9"/>
            <color indexed="81"/>
            <rFont val="Segoe UI"/>
            <family val="2"/>
          </rPr>
          <t>Entspricht die EBF der erhaltenen Bestandesbauten 2/3 oder mehr der künftigen EBF des Areals?</t>
        </r>
      </text>
    </comment>
  </commentList>
</comments>
</file>

<file path=xl/sharedStrings.xml><?xml version="1.0" encoding="utf-8"?>
<sst xmlns="http://schemas.openxmlformats.org/spreadsheetml/2006/main" count="430" uniqueCount="385">
  <si>
    <t>-</t>
  </si>
  <si>
    <t xml:space="preserve">A1.1 </t>
  </si>
  <si>
    <t xml:space="preserve">B1.1 </t>
  </si>
  <si>
    <t xml:space="preserve">B1.2 </t>
  </si>
  <si>
    <t xml:space="preserve">B1.3 </t>
  </si>
  <si>
    <t xml:space="preserve">C1.1 </t>
  </si>
  <si>
    <t xml:space="preserve">C1.2 </t>
  </si>
  <si>
    <t xml:space="preserve">C1.3 </t>
  </si>
  <si>
    <t xml:space="preserve">C1.4 </t>
  </si>
  <si>
    <t xml:space="preserve">C2.1 </t>
  </si>
  <si>
    <t xml:space="preserve">D1.1 </t>
  </si>
  <si>
    <t xml:space="preserve">D1.2 </t>
  </si>
  <si>
    <t xml:space="preserve">D1.3 </t>
  </si>
  <si>
    <t xml:space="preserve">E1.1 </t>
  </si>
  <si>
    <t xml:space="preserve">E1.2 </t>
  </si>
  <si>
    <t xml:space="preserve">E1.3 </t>
  </si>
  <si>
    <t xml:space="preserve">E2.1 </t>
  </si>
  <si>
    <t xml:space="preserve">E2.2 </t>
  </si>
  <si>
    <t xml:space="preserve">B1.4 </t>
  </si>
  <si>
    <t xml:space="preserve">B1.5 </t>
  </si>
  <si>
    <t xml:space="preserve">B1.6 </t>
  </si>
  <si>
    <t xml:space="preserve">C1.5 </t>
  </si>
  <si>
    <t xml:space="preserve">C2.2 </t>
  </si>
  <si>
    <t xml:space="preserve">C2.3 </t>
  </si>
  <si>
    <t xml:space="preserve">C2.4 </t>
  </si>
  <si>
    <t xml:space="preserve">C2.5 </t>
  </si>
  <si>
    <t xml:space="preserve">D1.4 </t>
  </si>
  <si>
    <t xml:space="preserve">D1.5 </t>
  </si>
  <si>
    <t xml:space="preserve">D1.6 </t>
  </si>
  <si>
    <t xml:space="preserve">D1.7 </t>
  </si>
  <si>
    <t xml:space="preserve">E2.3 </t>
  </si>
  <si>
    <t xml:space="preserve">E2.4 </t>
  </si>
  <si>
    <t xml:space="preserve">E2.5 </t>
  </si>
  <si>
    <t xml:space="preserve">E2.6 </t>
  </si>
  <si>
    <t xml:space="preserve">E2.7 </t>
  </si>
  <si>
    <t>Language</t>
  </si>
  <si>
    <t>deutsch</t>
  </si>
  <si>
    <t>Version</t>
  </si>
  <si>
    <t>français</t>
  </si>
  <si>
    <t>Index</t>
  </si>
  <si>
    <t>Choosen language</t>
  </si>
  <si>
    <t>italiano</t>
  </si>
  <si>
    <t>Pre-Check Minergie-Areal</t>
  </si>
  <si>
    <t>Pre-Check Minergie-Quartier</t>
  </si>
  <si>
    <t>Bezeichnung Areal</t>
  </si>
  <si>
    <t>Nom du quartier</t>
  </si>
  <si>
    <t>Datum</t>
  </si>
  <si>
    <t>Date</t>
  </si>
  <si>
    <t>Anteil Bestandesbauten</t>
  </si>
  <si>
    <t>Part des bâtiments existants</t>
  </si>
  <si>
    <t>Wichtiger Hinweis: Der Pre-Check eignet sich dazu, eine erste Übersicht der Anforderungen des Minergie-Areals zu erhalten und mögliche Stolpersteine zu identifizieren. Das Ausfüllen gewährleistet nicht, dass die Anforderungen erfüllt werden - dazu müssen die detaillierten Vorgaben gemäss aktuellem Reglement berücksichtigt werden.</t>
  </si>
  <si>
    <t>Remarque importante : le Pre-Check permet d'obtenir un premier aperçu de l'adéquation d'un projet d'écoquartier avec les exigences d'une certification Minergie-Quartier et d'identifier les éventuels aspects à améliorer. Le fait de le remplir ne garantit pas que les exigences sont respectées - il faut pour cela s'en tenir aux exigences détaillées dans le règlement du label Minergie-Quartier actuel.</t>
  </si>
  <si>
    <t>Pflichtvorgaben</t>
  </si>
  <si>
    <t>Exigences</t>
  </si>
  <si>
    <t>Frage</t>
  </si>
  <si>
    <t>Question</t>
  </si>
  <si>
    <t>Antwort</t>
  </si>
  <si>
    <t>Réponse</t>
  </si>
  <si>
    <t>Bewertung</t>
  </si>
  <si>
    <t>Évaluation</t>
  </si>
  <si>
    <t>Kommentar</t>
  </si>
  <si>
    <t>Commentaire</t>
  </si>
  <si>
    <t>Keine Probleme zu erwarten</t>
  </si>
  <si>
    <t>Aucun problème attendu</t>
  </si>
  <si>
    <t>Detaillierter zu prüfen</t>
  </si>
  <si>
    <t>À examiner plus en détail</t>
  </si>
  <si>
    <t>Möglicher Stolperstein</t>
  </si>
  <si>
    <t>Problème possible</t>
  </si>
  <si>
    <t>Index für Farbcode</t>
  </si>
  <si>
    <t>Index pour le code couleur</t>
  </si>
  <si>
    <t>Bestandesbauten und Neubauten</t>
  </si>
  <si>
    <t>Bâtiments existants et nouveaux bâtiments</t>
  </si>
  <si>
    <t>Anzahl negative Punkte für CO2</t>
  </si>
  <si>
    <r>
      <t>Nombre de points négatifs pour le CO</t>
    </r>
    <r>
      <rPr>
        <vertAlign val="subscript"/>
        <sz val="10"/>
        <color theme="1"/>
        <rFont val="Arial"/>
        <family val="2"/>
      </rPr>
      <t>2</t>
    </r>
  </si>
  <si>
    <t>Vielleicht = Ja</t>
  </si>
  <si>
    <t>Peut-être = Oui</t>
  </si>
  <si>
    <t>Achtung: Frage doppelt gewertet</t>
  </si>
  <si>
    <t>Attention : question évaluée deux fois</t>
  </si>
  <si>
    <t>Anzahl Wahlvorgaben</t>
  </si>
  <si>
    <t>Nombre de mesures à choix prévues</t>
  </si>
  <si>
    <t>Anzahl "vielleicht"</t>
  </si>
  <si>
    <t>Nombre de "peut-être"</t>
  </si>
  <si>
    <t>Wahlvorgabe gewählt</t>
  </si>
  <si>
    <t>Mesures à choix sélectionnées</t>
  </si>
  <si>
    <t>Welche der folgenden Wahlvorgaben sollen / könnten im Areal umgesetzt werden? Geben Sie für die Bewertung in allen Feldern eine Antwort.</t>
  </si>
  <si>
    <t>Parmi les mesures suivantes, lesquelles seront / pourraient être mises en œuvre dans le quartier ? Pour l'évaluation, donnez une réponse dans toutes les cases.</t>
  </si>
  <si>
    <t>Bitte ganz oben den Anteil Bestandesbauten angeben.</t>
  </si>
  <si>
    <t>Veuillez indiquer tout en haut la part de bâtiments existants après transformation du quartier.</t>
  </si>
  <si>
    <t xml:space="preserve">Für die Zertifizierung nach Minergie-Areal muss mindestens die folgende Anzahl Wahlvorgaben umgesetzt werden: </t>
  </si>
  <si>
    <t xml:space="preserve">Pour obtenir la certification Minergie-Quartier, il faut mettre en œuvre au moins le nombre suivant de mesures à choix : </t>
  </si>
  <si>
    <t>Wahlvorgaben</t>
  </si>
  <si>
    <t>Mesures à choix</t>
  </si>
  <si>
    <t>Beschreibung</t>
  </si>
  <si>
    <t>Description</t>
  </si>
  <si>
    <t>Umsetzung möglich?</t>
  </si>
  <si>
    <t>Prévu ?</t>
  </si>
  <si>
    <t>Ja</t>
  </si>
  <si>
    <t>Oui</t>
  </si>
  <si>
    <t>Nein</t>
  </si>
  <si>
    <t>Non</t>
  </si>
  <si>
    <t>Vielleicht</t>
  </si>
  <si>
    <t>Peut-être</t>
  </si>
  <si>
    <t>Anteil Bestandesbauten ist kleiner als  2/3 der totalen EBF</t>
  </si>
  <si>
    <t>La part des bâtiments existants sera inférieure à 2/3 de la SRE totale.</t>
  </si>
  <si>
    <t>Anteil Bestandesbauten ist gleich oder grösser als 2/3 der totalen EBF</t>
  </si>
  <si>
    <t>La part des bâtiments existants sera égale ou supérieure à 2/3 de la SRE totale.</t>
  </si>
  <si>
    <t>Liste</t>
  </si>
  <si>
    <t>Wert</t>
  </si>
  <si>
    <t>Valeur</t>
  </si>
  <si>
    <t>Für die Auswertung muss bei allen Wahlvorgaben etwas angegeben werden.</t>
  </si>
  <si>
    <t>Pour l'évaluation, il faut indiquer quelque chose pour toutes les mesures à choix.</t>
  </si>
  <si>
    <t>Zertifizierung nach Minergie (-P/-A/-ECO)</t>
  </si>
  <si>
    <t>Certification Minergie (-P/-A/-ECO)</t>
  </si>
  <si>
    <t>Organisation</t>
  </si>
  <si>
    <t>Structure de la gérance du quartier</t>
  </si>
  <si>
    <t>Monitoring mit Energiemanagementsystem (EMS)</t>
  </si>
  <si>
    <t>Monitoring avec système de gestion de l'énergie (SGE)</t>
  </si>
  <si>
    <t>Überprüfung der energetischen Messwerte</t>
  </si>
  <si>
    <t>Vérification des valeurs des mesures énergétiques</t>
  </si>
  <si>
    <t>Betriebsenergie</t>
  </si>
  <si>
    <t>Énergie d'exploitation</t>
  </si>
  <si>
    <t>Nutzung thermische Energie</t>
  </si>
  <si>
    <t>Utilisation de l'énergie thermique</t>
  </si>
  <si>
    <t>Fossilfreie Fernwärme</t>
  </si>
  <si>
    <t>Chauffage à distance sans énergie fossile</t>
  </si>
  <si>
    <t>Nutzung solare Energie</t>
  </si>
  <si>
    <t>Utilisation de l'énergie solaire</t>
  </si>
  <si>
    <t>Treibhausgasemissionen in der Erstellung</t>
  </si>
  <si>
    <t>Émissions grises</t>
  </si>
  <si>
    <t>Grünflächen</t>
  </si>
  <si>
    <t>Espaces verts</t>
  </si>
  <si>
    <t>Beschattung durch Bäume</t>
  </si>
  <si>
    <t>Ombrage par les arbres</t>
  </si>
  <si>
    <t>Verdunstung, Versickerung und Retention</t>
  </si>
  <si>
    <t>Évaporation, infiltration et rétention</t>
  </si>
  <si>
    <t>Angebot Abstellplätze</t>
  </si>
  <si>
    <t>Offre de places de stationnement pour vélos</t>
  </si>
  <si>
    <t>Nutzerfreundlichkeit der Veloabstellplätze</t>
  </si>
  <si>
    <t>Convivialité des places de stationnement pour vélos</t>
  </si>
  <si>
    <t>Erschliessung</t>
  </si>
  <si>
    <t>Facilité d'accès au quartier</t>
  </si>
  <si>
    <t>Elektromobilität</t>
  </si>
  <si>
    <t>Mobilité électrique</t>
  </si>
  <si>
    <t>Fahrzeug-Sharing</t>
  </si>
  <si>
    <t>Partage de véhicules</t>
  </si>
  <si>
    <t>Sicherstellung einer hohen Nutzungsdichte</t>
  </si>
  <si>
    <t>Densité d'utilisation élevée</t>
  </si>
  <si>
    <t>Visualisierung von Messgrössen für Nutzende</t>
  </si>
  <si>
    <t>Visualisation des indices de conso. pour les usagers</t>
  </si>
  <si>
    <t>Joker Areal-Management</t>
  </si>
  <si>
    <t>Joker "Gérance du quartier"</t>
  </si>
  <si>
    <t>Innovative Speicherlösungen</t>
  </si>
  <si>
    <t>Solutions de stockage innovantes</t>
  </si>
  <si>
    <t>Einsatz lokaler Ressourcen</t>
  </si>
  <si>
    <t>Utilisation de ressources locales</t>
  </si>
  <si>
    <t xml:space="preserve">Wiederverwendung von Bauteilgruppen </t>
  </si>
  <si>
    <t xml:space="preserve">Réemploi d'éléments de construction </t>
  </si>
  <si>
    <t>Wenig Erdbewegungen für Geländegestaltung</t>
  </si>
  <si>
    <t>Minimisation des mouvements de terre pour l'aménagement du terrain</t>
  </si>
  <si>
    <t>Joker Energie und Treibhausgase</t>
  </si>
  <si>
    <t>Joker "Énergie et gaz à effet de serre"</t>
  </si>
  <si>
    <t>Durchlüftung im Areal</t>
  </si>
  <si>
    <t>Aération du quartier</t>
  </si>
  <si>
    <t>Regenwassernutzung</t>
  </si>
  <si>
    <t>Récupération d'eau de pluie</t>
  </si>
  <si>
    <t>Keine Unterbauung von Freiflächen</t>
  </si>
  <si>
    <t>Pas de constructions souterraines en dehors de l’emprise au sol des bâtiments</t>
  </si>
  <si>
    <t>Joker Komfort und Klimaanpassung</t>
  </si>
  <si>
    <t>Joker "Confort et adaptation au climat"</t>
  </si>
  <si>
    <t>Minimum an Personenwagen-Abstellplätzen</t>
  </si>
  <si>
    <t>Minimisation des places de parc pour voitures</t>
  </si>
  <si>
    <t>Areal-interne Angebote zur Verkehrsreduktion</t>
  </si>
  <si>
    <t>Mesures de réduction du trafic</t>
  </si>
  <si>
    <t>Mobilitätsmanagement zur MIV-Reduktion</t>
  </si>
  <si>
    <t>Gestion de la mobilité pour réduire le TIM</t>
  </si>
  <si>
    <t>Bidirektionale Ladestationen</t>
  </si>
  <si>
    <t>Stations de recharge bidirectionnelles</t>
  </si>
  <si>
    <t>Joker Mobilität</t>
  </si>
  <si>
    <t>Joker "Mobilité"</t>
  </si>
  <si>
    <t>Sind Sie bereit, alle Neubauten nach Minergie, Minergie-P oder Minergie-A zu zertifizieren (mit oder ohne Zusatz ECO)?</t>
  </si>
  <si>
    <t>La certification Minergie, Minergie-P ou Minergie-A de toutes les nouvelles constructions (avec ou sans le complément ECO) est-elle prévue?</t>
  </si>
  <si>
    <t>Gibt es Bestandesbauten im Areal, die erhalten bleiben?</t>
  </si>
  <si>
    <t>Y a-t-il des bâtiments existants qui doivent être conservés ?</t>
  </si>
  <si>
    <t>Kann eine Organisation gegründet werden, die von allen Grundeigentümern getragen wird und die während der Areal-Entwicklung und in der Anfangsphase des Betriebs gewisse Lenkungsaufgaben übernimmt?</t>
  </si>
  <si>
    <t>Est-il possible de créer une gérance commune pour tous les propriétaires fonciers et qui dirige le développement ou la transformation du quartier et la phase initiale de son exploitation ?</t>
  </si>
  <si>
    <t>Sind Sie bereit, ein Minergie-Modul Monitoring inkl. Betriebs-Check oder ein gleichwertiges System zu installieren? D.h. ein System, das eine Auswertung der energetischen Messwerte auf Areal- und auf Gebäudeebene erlaubt und einen Vergleich von Plan- und Messwerten ermöglicht.</t>
  </si>
  <si>
    <t xml:space="preserve">Un module de Monitoring Minergie comprenant le suivi en exploitation, ou un système équivalent (c-à-d un système qui permet d'évaluer les indices énergétiques sur la base des consommations mesurées au niveau du quartier et des bâtiments et de les comparer avec les indices énergétiques) est-il prévu ? </t>
  </si>
  <si>
    <t>Sind Sie bereit, die energetischen Messwerte in den ersten Betriebsjahren überprüfen zu lassen und bei Auffälligkeiten eine Betriebsoptimierung durchführen zu lassen?</t>
  </si>
  <si>
    <t>Un contrôle par Minergie des indices de performance énergétiques basés sur les consommations mesurées au cours des premières années d'exploitation et l'optimisation nécessaire en cas d'anomalies est-il possible ?</t>
  </si>
  <si>
    <t>Wird die Wärme (Heizung und Warmwasser) in allen Gebäuden mit erneuerbaren Energien erzeugt, respektive auf Erneuerbare umgestellt?</t>
  </si>
  <si>
    <t>La chaleur (chauffage et eau chaude) est-elle produite avec des énergies renouvelables dans tous les bâtiments, ou cela est-il prévu ?</t>
  </si>
  <si>
    <t>Wird oder wurde ein Energiekonzept für die thermische Energieversorgung erstellt?</t>
  </si>
  <si>
    <t>Un concept énergétique est-il ou sera-t-il été élaboré pour l'approvisionnement en énergie thermique ?</t>
  </si>
  <si>
    <t>Ist der Anschluss an ein Fernwärmenetz geplant?</t>
  </si>
  <si>
    <t>Le raccordement à un réseau de chauffage à distance est-il prévu ?</t>
  </si>
  <si>
    <t>Ist der Anteil der Anteil der fossilen Energieträger in der Fernwärme maximal 25%?</t>
  </si>
  <si>
    <t>La part d'énergie fossile dans ce chauffage à distance est-elle inférieure à 25 % ?</t>
  </si>
  <si>
    <t>Wird das Potenzial der solaren Energieproduktion auf den Dächern ausgenutzt?</t>
  </si>
  <si>
    <t>Le potentiel de production d'énergie solaire sur les toits est-il exploité ?</t>
  </si>
  <si>
    <t>Planen Sie mehr als ein neues UG?</t>
  </si>
  <si>
    <t>La construction de plus d'un niveau sous-terrain est-elle prévue ?</t>
  </si>
  <si>
    <t>Werden viele Gebäude rückgebaut, die weniger als 60 Jahre alt sind?</t>
  </si>
  <si>
    <t>De nombreux bâtiments de moins de 60 ans sont-ils déconstruits ?</t>
  </si>
  <si>
    <t>Sind in den Neubauten überdurchschnittlich grosse Spannweiten geplant?</t>
  </si>
  <si>
    <t>Les nouveaux bâtiments prévoient-ils des portées supérieures à la moyenne ?</t>
  </si>
  <si>
    <t>Werden die Neubauten mehrheitlich in Massivbauweise gebaut?</t>
  </si>
  <si>
    <t>Les nouveaux bâtiments seront-ils majoritairement construits en massif ?</t>
  </si>
  <si>
    <t>Sind in den Neubauten überdurchschnittlich grosse Fensterflächen geplant?</t>
  </si>
  <si>
    <t>Des surfaces vitrées supérieures à la moyenne sont-elles prévues dans les nouveaux bâtiments ?</t>
  </si>
  <si>
    <t>Können mindestens 40% der Flächen um die Gebäude herum begrünt werden?</t>
  </si>
  <si>
    <t>Est-il possible de végétaliser au moins 40 % des surfaces autour des bâtiments ?</t>
  </si>
  <si>
    <t>Kann 1/3 der bestehenden gesunden Bäume erhalten werden?</t>
  </si>
  <si>
    <t>Est-il possible de conserver 1/3 des arbres sains existants ?</t>
  </si>
  <si>
    <t>Können neue Bäume gepflanzt werden, so dass im Total ein Anteil Beschattung von 15 - 25% (abhängig von den Gebäudekategorien) erreicht wird?</t>
  </si>
  <si>
    <t>Est-il possible de planter de nouveaux arbres de manière à obtenir au total une part d'ombrage par les arbres de 15 à 25 % (en fonction des catégories d'ouvrages) ?</t>
  </si>
  <si>
    <t>Können Geh- und Radwege, (Vor)plätze sowie Parkplätze mit wenig Verkehr versickerungsfähig ausgestaltet werden?</t>
  </si>
  <si>
    <t>Les trottoirs, les pistes cyclables, les places et les parkings à faible trafic peuvent-ils être aménagés de manière à permettre l'infiltration d'eau ?</t>
  </si>
  <si>
    <t xml:space="preserve">Kann das Regenwasser von mindestens zwei Dritteln der Dächer lokal zurückgehalten oder versickert werden? </t>
  </si>
  <si>
    <t xml:space="preserve">L'eau de pluie d'au moins deux tiers des toits peut-elle être retenue ou infiltrée localement ? </t>
  </si>
  <si>
    <t>Ist viel Platz für Veloabstellplätze vorgesehen (z.B. Wohnen: 1 Platz pro Zimmer)?</t>
  </si>
  <si>
    <t>Un espace important est-il prévu pour le stationnement des vélos (p. ex. logement = 1 place de parc pour vélo par chambre) ?</t>
  </si>
  <si>
    <t>Sind Sie bereit, die Veloabstellplätze gut beleuchtet, mit Möglichkeiten zum Anschliessen der Velos und mit ausreichend Platz auszurüsten?</t>
  </si>
  <si>
    <t>Les places de stationnement pour vélos sont-elles équipées d'un bon éclairage, de possibilités d'attacher les vélos et d'espaces de circulation suffisants ?</t>
  </si>
  <si>
    <t>Ist eine engmaschige Erschliessung im Areal für Velo- und Fussverkehr geplant (z.B. ohne grosse Umwege um Gebäude herum)?</t>
  </si>
  <si>
    <t>Une desserte finement maillée est-elle prévue pour les vélos et les piétons (par ex. sans grands détours autour des bâtiments) ?</t>
  </si>
  <si>
    <t>Ist eine gute Anschliessung ans Netz des Velo- und Fussverkehrs ausserhalb des Areals möglich?</t>
  </si>
  <si>
    <t>Est-il possible d'assurer un bon raccordement au réseau cyclable et piétonnier en dehors du quartier ?</t>
  </si>
  <si>
    <t xml:space="preserve">Können bei mindestens 60% der Parkplätze für Neubauten die Elektroinstallationen bis und mit Steckdose installiert werden (ohne Ladestation)? </t>
  </si>
  <si>
    <t xml:space="preserve">Pour au moins 60 % des places de parc pour voitures dans les nouveaux bâtiments, les installations électriques peuvent-elles être mises en place (avec prise électrique mais sans borne de recharge) ? </t>
  </si>
  <si>
    <t>Können bei den Parkplätzen für die erneuerten Bestandesbauten die Leerrohre und Kabeltragsysteme installiert werden? Falls keine Bestandesbauten vorhanden sind, antworten Sie mit "Ja".</t>
  </si>
  <si>
    <t>Les gaines et les systèmes de support de câbles peuvent-ils être installés sur les places de stationnement des bâtiments existants rénovés ? S'il n'y a pas de bâtiments existants, répondez par « oui ».</t>
  </si>
  <si>
    <t>Sind Sie bereit, ein Fahrzeug-Sharing basierend auf den Bedürfnissen der Nutzenden zur Verfügung zu stellen (im Areal oder angrenzend ans Areal, kann auch mit einem externen Anbieter sein)? Z.b. Bike-Sharing, Mobility-Standort oder Scooters-Sharing.</t>
  </si>
  <si>
    <t>Un système de partage de véhicules (sur le quartier ou à proximité de celui-ci, peut aussi être avec un fournisseur externe) est-il prévu? Par exemple, partage de vélos, Hub Mobility ou partage de scooters.</t>
  </si>
  <si>
    <t>Durch ein zielgerichtetes Wohnungsangebot mit effizienten Grundrissen wird eine hohe Nutzungsdichte gewährleistet.</t>
  </si>
  <si>
    <t>Une offre de logements ciblée avec des plans d'étage bien conçus permet de garantir une densité d'utilisation élevée.</t>
  </si>
  <si>
    <t>Das Monitoring von mindestens einem Drittel der Wohngebäude wird so ausgebaut, dass die Bewohnenden auf einer digitalen Anzeige einfach die aktuellen energierelevanten Parameter für ihre Nutzungseinheit einsehen können.</t>
  </si>
  <si>
    <t>Le monitoring d'au moins un tiers des bâtiments d'habitation (par rapport à la part de SRE) sera développé pour que les occupants puissent facilement consulter les paramètres énergétiques (électricité, chaleur, froid) pour leur unité d'utilisation sur un affichage numérique.</t>
  </si>
  <si>
    <t>Es wird eine eigene Massnahme mit einer positiven Wirkung auf den Themenbereich B umgesetzt.</t>
  </si>
  <si>
    <t>Une autre mesure ayant un effet positif sur le thème B sera mise en œuvre.</t>
  </si>
  <si>
    <t>Es wird eine innovative Langzeit-Speicherlösung umgesetzt, um die Areal-intern erzeugten thermischen oder elektrischen Energien zu speichern.</t>
  </si>
  <si>
    <t>Une solution de stockage à long terme innovante sera mise en œuvre pour stocker de l'énergie thermique ou électrique produite sur le quartier.</t>
  </si>
  <si>
    <t xml:space="preserve">Ein wesentlicher Anteil der Baustoffe stammt aus lokal gewonnenen Materialien (z.B. Dämmung, Tragelemente, Aufschüttung, Wandbekleidung,...). Max. Distanzen zum Abbauort: Erde, Lehm, Steine, Kies und Sand: 25 km, übrige Baustoffe 100 km. </t>
  </si>
  <si>
    <t xml:space="preserve">Une part importante des matériaux de construction provient de matériaux obtenus localement (par ex. isolation, éléments porteurs, remblai, revêtement des murs,...). Distances max. jusqu'au lieu d'extraction : terre, argile, pierres, gravier et sable : 25 km, autres matériaux de construction : 100 km. </t>
  </si>
  <si>
    <t>Es werden Massnahmen zur Wiederverwendung von Bauteilgruppen umgesetzt. Für Gebäude, die rückgebaut werden und für alle für den Rückbau vorgesehenen Bauteile bei Erneuerungen, werden Wiederverwendungslisten erstellt. In den Bauplänen werden wiederverwendete Bauteile eingezeichnet.</t>
  </si>
  <si>
    <t>Des mesures de réemploi d'éléments de construction sont mises en œuvre. Des listes de réemploi sont établies pour tous les bâtiments déconstruits (totalement ou en partie). Les éléments de construction réutilisés sont indiqués sur les plans de construction.</t>
  </si>
  <si>
    <t>Es werden maximal 40 % des normalen Aushubmaterials abtransportiert. Als normale Aushubmenge gilt 1 m3 pro m2 EBF.</t>
  </si>
  <si>
    <t>Au maximum 40 % des matériaux d'excavation normaux sont évacués. La quantité normale de déblais est de 1 m3 par m2 de SRE.</t>
  </si>
  <si>
    <t>Es wird eine eigene Massnahme mit einer positiven Wirkung auf den Themenbereich C umgesetzt.</t>
  </si>
  <si>
    <t>Une  autre mesure ayant un effet positif sur le thème C est mise en œuvre.</t>
  </si>
  <si>
    <t>Die Ausrichtung und Struktur von Neubauten werden so geplant, dass eine gute Durchlüftung des Areals gewährleistet wird.</t>
  </si>
  <si>
    <t>L'orientation et la structure des nouvelles constructions sont planifiées de manière à garantir une bonne aération du quartier.</t>
  </si>
  <si>
    <t>Das anfallende Niederschlagswasser von mindestens 20 % der Dachflächen auf dem Areal wird gespeichert und für die Nutzung im privaten oder im gewerblichen Bereich eingesetzt.</t>
  </si>
  <si>
    <t>L'eau de pluie provenant d'au moins 20 % des surfaces de toit est stockée et utilisée à des fins privées ou commerciales.</t>
  </si>
  <si>
    <t>Es wird auf die Unterbauung von Freiflächen verzichtet, die ausserhalb von bestehenden oder neuen Gebäudeflächen liegen.</t>
  </si>
  <si>
    <t>La construction de nouvelles infrastructures souterraines sous des espaces libres situés en dehors de l’emprise au sol des bâtiments existants ou de nouvelles constructions est exclue.</t>
  </si>
  <si>
    <t>Es wird eine eigene Massnahme mit einer positiven Wirkung auf den Themenbereich D umgesetzt.</t>
  </si>
  <si>
    <t>Une autre mesure ayant un effet positif sur le thème D est mise en œuvre.</t>
  </si>
  <si>
    <t>Es werden besonders wenige  Personenwagenabstellplätze (PP) geplant. z.B. Wohnen in ländlichem Gebiet: weniger als 1 PP pro Wohnung.</t>
  </si>
  <si>
    <t>On prévoit particulièrement peu de places de stationnement (PP) pour voitures de tourisme. Par exemple, habitat en zone rurale : moins de 1 PP par logement.</t>
  </si>
  <si>
    <t>Es werden mindestens zwei verschiedene Einrichtungen geschaffen, die zur Reduktion der Mobilität der Bewohnenden beitragen. Dies kann z.B. ein Lebensmittel-Laden, ein Restaurant oder ein Kindergarten sein.</t>
  </si>
  <si>
    <t>Au moins deux aménagements différents contribuant à réduire le besoin en mobilité des habitant·e·s sont créés. Il peut s'agir par exemple d'une épicerie, d'un restaurant ou d'un jardin d'enfants.</t>
  </si>
  <si>
    <t>Es werden mindestens zwei Massnahmen zur Reduktion des motorisierten Individualverkehrs umgesetzt. Z.B. Serviceangebote für Velonutzende oder mietvertragliche Regelungen zum Autobesitz.</t>
  </si>
  <si>
    <t>Au moins deux mesures visant à réduire le trafic individuel motorisé sont mises en œuvre. Par exemple, des offres de services pour les utilisateur·trice·s de vélos ou des dispositions contractuelles limitant les possibilités de posséder une voiture.</t>
  </si>
  <si>
    <t>Mindestens 5 % der Personenwagenabstellplätze werden mit bidirektionalen Ladestationen ausgerüstet.</t>
  </si>
  <si>
    <t>Au moins 5 % des places de stationnement pour voitures particulières sont équipées de stations de recharge bidirectionnelles.</t>
  </si>
  <si>
    <t>Es wird eine eigene Massnahme mit einer positiven Wirkung auf den Themenbereich E umgesetzt.</t>
  </si>
  <si>
    <t>Une autre mesure ayant un effet positif sur le thème E est mise en œuvre.</t>
  </si>
  <si>
    <t>Versione</t>
  </si>
  <si>
    <t>Pre-Check Minergie-Quartiere</t>
  </si>
  <si>
    <t>Nome del quartiere</t>
  </si>
  <si>
    <t>Data</t>
  </si>
  <si>
    <t>Quota di edifici esistenti</t>
  </si>
  <si>
    <t>Nota importante: il pre-check serve a ottenere una prima panoramica dei requisiti del quartiere Minergie e per individuare eventuali ostacoli. La compilazione del modulo non garantisce il soddisfacimento dei requisiti: è necessario tenere conto dei requisiti dettagliati secondo il regolamento vigente.</t>
  </si>
  <si>
    <t>Requisiti obbligatori</t>
  </si>
  <si>
    <t>Domanda</t>
  </si>
  <si>
    <t>Risposta</t>
  </si>
  <si>
    <t>Valutazione</t>
  </si>
  <si>
    <t>Commento</t>
  </si>
  <si>
    <t>Non si prevedono problemi</t>
  </si>
  <si>
    <t>Da esaminare più nel dettaglio</t>
  </si>
  <si>
    <t>Possibile problema</t>
  </si>
  <si>
    <t>Indice per il codice cromatico</t>
  </si>
  <si>
    <t>Edifici esistenti e edifici nuovi</t>
  </si>
  <si>
    <t>Forse = sì</t>
  </si>
  <si>
    <t>Attenzione: domanda valutata in doppio</t>
  </si>
  <si>
    <t>Numero di requisiti facoltativi</t>
  </si>
  <si>
    <t>Numero di "forse"</t>
  </si>
  <si>
    <t>Requisiti facoltativi selezionati</t>
  </si>
  <si>
    <t>Quali dei seguenti requisiti facoltativi dovrebbero/potrebbero essere implementate nel quartiere? Si prega di dare una risposta in tutti i campi per la valutazione.</t>
  </si>
  <si>
    <t>Indicare sopra la percentuale di edifici esistenti.</t>
  </si>
  <si>
    <t xml:space="preserve">Per la certificazione Minergie-Quartiere, devono essere soddisfatti almeno i seguenti requisiti facoltativi: </t>
  </si>
  <si>
    <t>Requisiti facoltativi</t>
  </si>
  <si>
    <t>Descrizione</t>
  </si>
  <si>
    <t>Implementazione possibile?</t>
  </si>
  <si>
    <t>Sì</t>
  </si>
  <si>
    <t>No</t>
  </si>
  <si>
    <t>Forse</t>
  </si>
  <si>
    <t>La quota di edifici esistenti è minore di 2/3 della AE totale.</t>
  </si>
  <si>
    <t>La quota di edifici esistenti è uguale o maggiore di 2/3 della AE totale.</t>
  </si>
  <si>
    <t>Lista</t>
  </si>
  <si>
    <t>Valore</t>
  </si>
  <si>
    <t>Per la valutazione è necessario indicare qualcosa per tutti i requisiti facoltativi.</t>
  </si>
  <si>
    <t>Certificazione secondo Minergie (-P/-A/-ECO)</t>
  </si>
  <si>
    <t>Organizzazione</t>
  </si>
  <si>
    <t>Monitoraggio tramite sistemi di gestione dell'energia (EMS)</t>
  </si>
  <si>
    <t>Verifica dei valori energetici misurati</t>
  </si>
  <si>
    <t>Energia d'esercizio</t>
  </si>
  <si>
    <t>Utilizzo di energia termica</t>
  </si>
  <si>
    <t>Teleriscaldamento senza fonti fossili</t>
  </si>
  <si>
    <t>Utilizzo di energia solare</t>
  </si>
  <si>
    <t>Emissioni di gas serra nella costruzione</t>
  </si>
  <si>
    <t>Spazi verdi</t>
  </si>
  <si>
    <t>Ombreggiamento attraverso alberature</t>
  </si>
  <si>
    <t>Evaporazione, infiltrazione e ritenzione</t>
  </si>
  <si>
    <t>Offerta di parcheggi</t>
  </si>
  <si>
    <t>Praticità d'uso dei parcheggi per le biciclette</t>
  </si>
  <si>
    <t>Accessibilità</t>
  </si>
  <si>
    <t>Elettromobilità</t>
  </si>
  <si>
    <t>Car-sharing</t>
  </si>
  <si>
    <t>Garantire un'elevata densità di utilizzo</t>
  </si>
  <si>
    <t>Visualizzazione delle grandezze misurabili per gli utenti</t>
  </si>
  <si>
    <t>Jolly gestione del quartiere</t>
  </si>
  <si>
    <t>Soluzioni di stoccaggio innovative</t>
  </si>
  <si>
    <t xml:space="preserve">Utilizzo di risorse locali </t>
  </si>
  <si>
    <t>Riuso di gruppi di componenti</t>
  </si>
  <si>
    <t>Movimenti di terra minimi nella progettazione del terreno</t>
  </si>
  <si>
    <t>Jolly energia e gas serra</t>
  </si>
  <si>
    <t>Ventilazione nel quartiere</t>
  </si>
  <si>
    <t>Utilizzo dell'acqua piovana</t>
  </si>
  <si>
    <t>Nessuna sotto-costruzione degli spazi aperti</t>
  </si>
  <si>
    <t>Jolly comfort e adattamento al clima</t>
  </si>
  <si>
    <t xml:space="preserve">Minimizzazione del numero di parcheggu per auto </t>
  </si>
  <si>
    <t>Offerte interne al quartiere per ridurre il traffico</t>
  </si>
  <si>
    <t>Gestione della mobilità per la riduzione del TPM</t>
  </si>
  <si>
    <t>Stazioni di ricarica bidirezionali</t>
  </si>
  <si>
    <t>Jolly mobilità</t>
  </si>
  <si>
    <t>Prevedete di certificare tutti i nuovi edifici secondo Minergie, Minergie-P o Minergie-A (con o senza il complemento ECO)?</t>
  </si>
  <si>
    <t>Ci sono degli edifici esistenti all'interno del quartiere che saranno conservati?</t>
  </si>
  <si>
    <t>È possibile fondare un'organizzazione sostenuta da tutti i proprietari che diriga i compiti durante lo sviluppo del quartiere e la fase iniziale dell'esercizio?</t>
  </si>
  <si>
    <t>Prevedete di installare un modulo di monitoraggio Minergie con controllo dell'esercizio o un sistema equivalente? In altre parole, un sistema che vi permetta di analizzare i valori misurati relativi all'energia a livello di quartiere e di edifici e di confrontare i valori pianificati con quelli misurati.</t>
  </si>
  <si>
    <t>Siete disposti a far controllare i valori di misurazione dell'energia nei primi anni di esercizio e a ottimizzare l'esercizio in caso di anomalie?</t>
  </si>
  <si>
    <t>È o sarà elaborato un concetto energetico per la fornitura di energia termica?</t>
  </si>
  <si>
    <t>È previsto l'allacciamento a una rete di teleriscaldamento?</t>
  </si>
  <si>
    <t>La percentuale di combustibili fossili nel teleriscaldamento è al massimo del 25%?</t>
  </si>
  <si>
    <t>Viene sfruttato il potenziale della produzione di energia solare sui tetti?</t>
  </si>
  <si>
    <t>Prevedete la costruzione di più di un piano interrato?</t>
  </si>
  <si>
    <t>Prevedete la demolizione di molti edifici esistenti che hanno meno di 60 anni?</t>
  </si>
  <si>
    <t>I nuovi edifici verranno costruiti con campate superiori alla media?</t>
  </si>
  <si>
    <t>I nuovi edifici verranno costruiti per la maggior parte come costruzioni massiccie?</t>
  </si>
  <si>
    <t>I nuovi edifici verranno costruiti con superfici vetrate superiori alla media?</t>
  </si>
  <si>
    <t>Almeno il 40% delle superfici intorno agli edifici possono essere inverdite?</t>
  </si>
  <si>
    <t>È possibile conservare 1/3 degli alberi sani esistenti?</t>
  </si>
  <si>
    <t>È possibile piantare nuovi alberi in modo da ottenere una quota di ombreggiamento totale del 15-25% (a seconda delle categorie di edificio)?</t>
  </si>
  <si>
    <t>I sentieri, le piste ciclabili, i piazzali e i parcheggi con poco traffico possono essere progettati per consentire l'infiltrazione dell'acqua?</t>
  </si>
  <si>
    <t xml:space="preserve">L'acqua piovana di almeno due terzi dei tetti può essere trattenuta o infiltrata localmente? </t>
  </si>
  <si>
    <t>È previsto molto spazio per il parcheggio delle biciclette (es. residenziale: 1 posto per camera)?</t>
  </si>
  <si>
    <t>Prevedete di attrezzare i parcheggi delle biciclette con una buona illuminazione, strutture per bloccare le biciclette e spazio sufficiente?</t>
  </si>
  <si>
    <t>Sono previsti accessi ravvicinati al quartiere per ciclisti e pedoni (ad esempio, senza grandi deviazioni intorno agli edifici)?</t>
  </si>
  <si>
    <t>È possibile un buon collegamento alla rete ciclabile e pedonale esterna al quartiere?</t>
  </si>
  <si>
    <t>Le canaline vuote e i sistemi di supporto dei cavi possono essere installati nei parcheggi degli edifici esistenti risanati? Se non ci sono edifici esistenti, rispondere “Sì”.</t>
  </si>
  <si>
    <t>Un'alta densità di utilizzo è garantita da una gamma mirata di appartamenti con planimetrie efficienti.</t>
  </si>
  <si>
    <t>Il monitoraggio di almeno un terzo degli edifici residenziali sarà sviluppato in modo da consentire ai residenti di visualizzare facilmente su uno schermo digitale i parametri energetici attuali relativi alla propria unità di utilizzo.</t>
  </si>
  <si>
    <t>Viene attuata una misura separata con un impatto positivo sul tema B.</t>
  </si>
  <si>
    <t>Verrà implementata una soluzione innovativa di stoccaggio a lungo termine per immagazzinare l'energia termica o elettrica generata all'interno del quartiere.</t>
  </si>
  <si>
    <t xml:space="preserve">Una parte significativa dei materiali da costruzione è di provenienza locale (ad es. isolamento, elementi portanti, riempimento, rivestimento delle pareti, ecc.) Distanza massima dal sito di estrazione: terra, argilla, pietra, ghiaia e sabbia: 25 km, altri materiali da costruzione: 100 km. </t>
  </si>
  <si>
    <t>Vengono attuate misure per il riutilizzo dei gruppi di componenti. Vengono redatte liste di riuso per gli edifici che devono essere demoliti e per tutti i componenti destinati alla demolizione in caso di risanamento. I componenti riutilizzati sono indicati nei piani di costruzione.</t>
  </si>
  <si>
    <t xml:space="preserve">Viene rimosso un massimo del 40% del normale materiale di scavo. Una quantità normale di materiale di scavo è misurata come 1 m3 per m2 di AE. </t>
  </si>
  <si>
    <t>Viene attuata una misura separata con un impatto positivo sul tema C.</t>
  </si>
  <si>
    <t>L'orientamento e la struttura dei nuovi edifici sono progettati in modo da garantire una buona ventilazione del quartiere.</t>
  </si>
  <si>
    <t>L'acqua piovana proveniente da almeno il 20% delle superfici dei tetti del quartiere viene immagazzinata e utilizzata per scopi privati o commerciali.</t>
  </si>
  <si>
    <t xml:space="preserve">Si rinuncia a costruire nuove strutture sotterranee al di sotto delle superfici aperte che si trovano al di fuori delle superfici edificate del fondo esistenti o nuove. </t>
  </si>
  <si>
    <t>Viene attuata una misura separata con un impatto positivo sul tema D.</t>
  </si>
  <si>
    <t>Sono previsti pochi posti auto (PP). Ad esempio nelle zone di campagna: meno di 1 PP per appartamento.</t>
  </si>
  <si>
    <t>Vengono create almeno due offerte diverse che contribuiscono a ridurre la mobilità dei residenti. Può trattarsi, ad esempio, di un negozio di alimentari, di un ristorante o di un asilo.</t>
  </si>
  <si>
    <t>Vengono attuate almeno due misure per ridurre il trasporto privato motorizzato. Ad esempio, offerte di servizi per gli utilizzatori di biciclette o regolamenti nei contratti di locazione per il possesso di autovetture.</t>
  </si>
  <si>
    <t>Almeno il 5% dei parcheggi sarà dotato di stazioni di ricarica bidirezionali.</t>
  </si>
  <si>
    <t>Viene attuata una misura separata con un impatto positivo sul tema E.</t>
  </si>
  <si>
    <t>Numero di punti negativi per la CO2</t>
  </si>
  <si>
    <t>Il calore (riscaldamento e acqua calda) in tutti gli edifici è generato utilizzando energie rinnovabili, rispettivamente è prevista la conversione in energie rinnovabili?</t>
  </si>
  <si>
    <t xml:space="preserve">È possibile installare impianti elettrici per almeno il 60% dei posti auto nei nuovi edifici (con una presa elettrica ma senza stazione di ricarica)? </t>
  </si>
  <si>
    <t>Prevedete di fornire la condivisione di veicoli in base alle esigenze degli utenti (nel quartiere o nelle sue vicinanze, anche con un fornitore esterno)? Ad esempio, bike sharing, Hub di mobilità o scooter sharing.</t>
  </si>
  <si>
    <t>Sind Sie bereit, die Bestandesbauten nach Minergie zu erneuern oder erreichen die Gebäudehüllen die GEAK Gebäudehülle Klasse C*, resp. werden sie entsprechend erneuert (Ausnahmen für Schutzbauten möglich)? *max 20% der totalen EBF im Areal</t>
  </si>
  <si>
    <t>La certification Minergie ou une classe C du CECB* pour l'efficacité de l'enveloppe du bâtiment est-elle prévue pour la rénovation des bâtiments existants (exception faite des bâtiments protégés)? *max. 20 % de la SRE totale du quartier</t>
  </si>
  <si>
    <t>Prevedete di risanare gli edifici esistenti secondo Minergie oppure di raggiungere la classe C per l'involucro secondo CECE (sono possibili eccezioni per gli edifici protetti)? *massimo 20 % della AE totale di quartiere</t>
  </si>
  <si>
    <t>2024.3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</si>
</sst>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4" x14ac:knownFonts="1">
    <font>
      <sz val="11"/>
      <color theme="1"/>
      <name val="Aptos Narrow"/>
      <family val="2"/>
      <scheme val="minor"/>
    </font>
    <font>
      <b/>
      <sz val="10"/>
      <name val="Arial"/>
      <family val="2"/>
    </font>
    <font>
      <sz val="10"/>
      <name val="Arial"/>
      <family val="2"/>
    </font>
    <font>
      <b/>
      <sz val="10"/>
      <color theme="1"/>
      <name val="Arial"/>
      <family val="2"/>
    </font>
    <font>
      <sz val="10"/>
      <color theme="1"/>
      <name val="Arial"/>
      <family val="2"/>
    </font>
    <font>
      <b/>
      <sz val="18"/>
      <color theme="1"/>
      <name val="Arial"/>
      <family val="2"/>
    </font>
    <font>
      <sz val="10"/>
      <color rgb="FFFF0000"/>
      <name val="Arial"/>
      <family val="2"/>
    </font>
    <font>
      <sz val="10"/>
      <color theme="0"/>
      <name val="Arial"/>
      <family val="2"/>
    </font>
    <font>
      <sz val="9"/>
      <color indexed="81"/>
      <name val="Segoe UI"/>
      <family val="2"/>
    </font>
    <font>
      <sz val="11"/>
      <color theme="1"/>
      <name val="Aptos Narrow"/>
      <family val="2"/>
    </font>
    <font>
      <sz val="8"/>
      <name val="Aptos Narrow"/>
      <family val="2"/>
      <scheme val="minor"/>
    </font>
    <font>
      <b/>
      <sz val="11"/>
      <color theme="1"/>
      <name val="Aptos Narrow"/>
      <family val="2"/>
      <scheme val="minor"/>
    </font>
    <font>
      <sz val="11"/>
      <color theme="1"/>
      <name val="Aptos Narrow"/>
      <family val="2"/>
      <scheme val="minor"/>
    </font>
    <font>
      <vertAlign val="subscript"/>
      <sz val="10"/>
      <color theme="1"/>
      <name val="Arial"/>
      <family val="2"/>
    </font>
  </fonts>
  <fills count="10">
    <fill>
      <patternFill patternType="none"/>
    </fill>
    <fill>
      <patternFill patternType="gray125"/>
    </fill>
    <fill>
      <patternFill patternType="solid">
        <fgColor theme="2"/>
        <bgColor indexed="64"/>
      </patternFill>
    </fill>
    <fill>
      <patternFill patternType="solid">
        <fgColor rgb="FFCCE5A9"/>
        <bgColor indexed="64"/>
      </patternFill>
    </fill>
    <fill>
      <patternFill patternType="solid">
        <fgColor rgb="FFE96D75"/>
        <bgColor indexed="64"/>
      </patternFill>
    </fill>
    <fill>
      <patternFill patternType="solid">
        <fgColor rgb="FFEDD59E"/>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CC"/>
        <bgColor indexed="64"/>
      </patternFill>
    </fill>
    <fill>
      <patternFill patternType="solid">
        <fgColor theme="2" tint="-9.9978637043366805E-2"/>
        <bgColor indexed="64"/>
      </patternFill>
    </fill>
  </fills>
  <borders count="40">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diagonal/>
    </border>
    <border>
      <left/>
      <right/>
      <top style="thin">
        <color theme="2" tint="-0.24994659260841701"/>
      </top>
      <bottom style="thin">
        <color theme="2" tint="-0.24994659260841701"/>
      </bottom>
      <diagonal/>
    </border>
    <border>
      <left/>
      <right/>
      <top style="thin">
        <color theme="2" tint="-0.24994659260841701"/>
      </top>
      <bottom style="thin">
        <color auto="1"/>
      </bottom>
      <diagonal/>
    </border>
    <border>
      <left/>
      <right/>
      <top style="thin">
        <color auto="1"/>
      </top>
      <bottom style="thin">
        <color theme="2" tint="-0.24994659260841701"/>
      </bottom>
      <diagonal/>
    </border>
    <border>
      <left style="medium">
        <color theme="0"/>
      </left>
      <right/>
      <top style="medium">
        <color theme="0"/>
      </top>
      <bottom style="medium">
        <color theme="0"/>
      </bottom>
      <diagonal/>
    </border>
    <border>
      <left/>
      <right/>
      <top/>
      <bottom style="thin">
        <color theme="2" tint="-0.24994659260841701"/>
      </bottom>
      <diagonal/>
    </border>
    <border>
      <left/>
      <right style="thin">
        <color auto="1"/>
      </right>
      <top style="thin">
        <color auto="1"/>
      </top>
      <bottom style="thin">
        <color auto="1"/>
      </bottom>
      <diagonal/>
    </border>
    <border>
      <left style="medium">
        <color theme="0"/>
      </left>
      <right style="medium">
        <color theme="0"/>
      </right>
      <top style="thin">
        <color auto="1"/>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thin">
        <color auto="1"/>
      </bottom>
      <diagonal/>
    </border>
    <border>
      <left style="medium">
        <color theme="0"/>
      </left>
      <right/>
      <top/>
      <bottom style="medium">
        <color theme="0"/>
      </bottom>
      <diagonal/>
    </border>
    <border>
      <left style="medium">
        <color theme="0"/>
      </left>
      <right/>
      <top style="medium">
        <color theme="0"/>
      </top>
      <bottom style="thin">
        <color auto="1"/>
      </bottom>
      <diagonal/>
    </border>
    <border>
      <left/>
      <right style="thin">
        <color indexed="64"/>
      </right>
      <top style="thin">
        <color indexed="64"/>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style="medium">
        <color theme="0"/>
      </bottom>
      <diagonal/>
    </border>
    <border>
      <left style="medium">
        <color theme="0"/>
      </left>
      <right/>
      <top style="thin">
        <color auto="1"/>
      </top>
      <bottom style="thin">
        <color auto="1"/>
      </bottom>
      <diagonal/>
    </border>
    <border>
      <left/>
      <right style="medium">
        <color theme="0"/>
      </right>
      <top style="thin">
        <color auto="1"/>
      </top>
      <bottom style="thin">
        <color theme="2" tint="-0.24994659260841701"/>
      </bottom>
      <diagonal/>
    </border>
    <border>
      <left/>
      <right style="medium">
        <color theme="0"/>
      </right>
      <top style="thin">
        <color theme="2" tint="-0.2499465926084170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medium">
        <color auto="1"/>
      </left>
      <right style="thin">
        <color theme="2" tint="-9.9948118533890809E-2"/>
      </right>
      <top style="medium">
        <color auto="1"/>
      </top>
      <bottom style="thin">
        <color theme="2" tint="-9.9948118533890809E-2"/>
      </bottom>
      <diagonal/>
    </border>
    <border>
      <left style="thin">
        <color theme="2" tint="-9.9948118533890809E-2"/>
      </left>
      <right style="thin">
        <color theme="2" tint="-9.9948118533890809E-2"/>
      </right>
      <top style="medium">
        <color auto="1"/>
      </top>
      <bottom style="thin">
        <color theme="2" tint="-9.9948118533890809E-2"/>
      </bottom>
      <diagonal/>
    </border>
    <border>
      <left style="thin">
        <color theme="2" tint="-9.9948118533890809E-2"/>
      </left>
      <right style="medium">
        <color indexed="64"/>
      </right>
      <top style="medium">
        <color auto="1"/>
      </top>
      <bottom style="thin">
        <color theme="2" tint="-9.9948118533890809E-2"/>
      </bottom>
      <diagonal/>
    </border>
    <border>
      <left style="medium">
        <color auto="1"/>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auto="1"/>
      </left>
      <right style="thin">
        <color theme="2" tint="-9.9948118533890809E-2"/>
      </right>
      <top style="thin">
        <color theme="2" tint="-9.9948118533890809E-2"/>
      </top>
      <bottom style="medium">
        <color indexed="64"/>
      </bottom>
      <diagonal/>
    </border>
    <border>
      <left style="thin">
        <color theme="2" tint="-9.9948118533890809E-2"/>
      </left>
      <right style="thin">
        <color theme="2" tint="-9.9948118533890809E-2"/>
      </right>
      <top style="thin">
        <color theme="2" tint="-9.9948118533890809E-2"/>
      </top>
      <bottom style="medium">
        <color indexed="64"/>
      </bottom>
      <diagonal/>
    </border>
    <border>
      <left style="thin">
        <color theme="2" tint="-9.9948118533890809E-2"/>
      </left>
      <right style="medium">
        <color indexed="64"/>
      </right>
      <top style="thin">
        <color theme="2" tint="-9.9948118533890809E-2"/>
      </top>
      <bottom style="medium">
        <color indexed="64"/>
      </bottom>
      <diagonal/>
    </border>
    <border>
      <left style="medium">
        <color auto="1"/>
      </left>
      <right style="thin">
        <color theme="2" tint="-9.9948118533890809E-2"/>
      </right>
      <top style="thin">
        <color theme="2" tint="-9.9948118533890809E-2"/>
      </top>
      <bottom style="thin">
        <color indexed="64"/>
      </bottom>
      <diagonal/>
    </border>
    <border>
      <left style="thin">
        <color theme="2" tint="-9.9948118533890809E-2"/>
      </left>
      <right style="medium">
        <color indexed="64"/>
      </right>
      <top style="thin">
        <color theme="2" tint="-9.9948118533890809E-2"/>
      </top>
      <bottom style="thin">
        <color indexed="64"/>
      </bottom>
      <diagonal/>
    </border>
  </borders>
  <cellStyleXfs count="2">
    <xf numFmtId="0" fontId="0" fillId="0" borderId="0"/>
    <xf numFmtId="43" fontId="12" fillId="0" borderId="0" applyFont="0" applyFill="0" applyBorder="0" applyAlignment="0" applyProtection="0"/>
  </cellStyleXfs>
  <cellXfs count="151">
    <xf numFmtId="0" fontId="0" fillId="0" borderId="0" xfId="0"/>
    <xf numFmtId="0" fontId="4" fillId="0" borderId="0" xfId="0" applyFont="1" applyAlignment="1">
      <alignment vertical="top"/>
    </xf>
    <xf numFmtId="0" fontId="4" fillId="0" borderId="0" xfId="0" applyFont="1" applyAlignment="1">
      <alignment vertical="top" wrapText="1"/>
    </xf>
    <xf numFmtId="0" fontId="3" fillId="0" borderId="0" xfId="0" applyFont="1" applyAlignment="1">
      <alignment vertical="top"/>
    </xf>
    <xf numFmtId="0" fontId="4" fillId="0" borderId="1" xfId="0" applyFont="1" applyBorder="1" applyAlignment="1">
      <alignment vertical="top" wrapText="1"/>
    </xf>
    <xf numFmtId="0" fontId="4" fillId="0" borderId="0" xfId="0" applyFont="1" applyAlignment="1">
      <alignment horizontal="center" vertical="center"/>
    </xf>
    <xf numFmtId="0" fontId="1" fillId="0" borderId="1" xfId="0" applyFont="1" applyBorder="1" applyAlignment="1">
      <alignment vertical="top" wrapText="1"/>
    </xf>
    <xf numFmtId="4" fontId="4" fillId="0" borderId="0" xfId="0" applyNumberFormat="1" applyFont="1" applyAlignment="1">
      <alignment vertical="top"/>
    </xf>
    <xf numFmtId="0" fontId="4" fillId="0" borderId="0" xfId="0" applyFont="1" applyAlignment="1">
      <alignment horizontal="center" vertical="top"/>
    </xf>
    <xf numFmtId="4" fontId="4" fillId="0" borderId="0" xfId="0" applyNumberFormat="1" applyFont="1" applyAlignment="1">
      <alignment vertical="top" wrapText="1"/>
    </xf>
    <xf numFmtId="4" fontId="4" fillId="0" borderId="0" xfId="0" applyNumberFormat="1" applyFont="1" applyAlignment="1">
      <alignment horizontal="center" vertical="center"/>
    </xf>
    <xf numFmtId="0" fontId="4" fillId="0" borderId="0" xfId="0" applyFont="1" applyAlignment="1">
      <alignment horizontal="left" vertical="top"/>
    </xf>
    <xf numFmtId="0" fontId="6" fillId="4" borderId="4" xfId="0" applyFont="1" applyFill="1" applyBorder="1" applyAlignment="1">
      <alignment horizontal="center" vertical="center"/>
    </xf>
    <xf numFmtId="4" fontId="4" fillId="5" borderId="4" xfId="0" applyNumberFormat="1" applyFont="1" applyFill="1" applyBorder="1" applyAlignment="1">
      <alignment vertical="top"/>
    </xf>
    <xf numFmtId="0" fontId="4" fillId="3" borderId="4" xfId="0" applyFont="1" applyFill="1" applyBorder="1" applyAlignment="1">
      <alignment vertical="top"/>
    </xf>
    <xf numFmtId="4" fontId="4" fillId="2" borderId="4" xfId="0" applyNumberFormat="1" applyFont="1" applyFill="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9" fillId="0" borderId="0" xfId="0" applyFont="1"/>
    <xf numFmtId="0" fontId="0" fillId="0" borderId="5" xfId="0" applyBorder="1"/>
    <xf numFmtId="4" fontId="0" fillId="0" borderId="0" xfId="0" applyNumberFormat="1"/>
    <xf numFmtId="4" fontId="9" fillId="0" borderId="5" xfId="0" applyNumberFormat="1" applyFont="1" applyBorder="1"/>
    <xf numFmtId="3" fontId="0" fillId="0" borderId="5" xfId="0" applyNumberFormat="1" applyBorder="1"/>
    <xf numFmtId="4" fontId="4" fillId="0" borderId="0" xfId="0" applyNumberFormat="1" applyFont="1" applyAlignment="1">
      <alignment horizontal="left" vertical="top"/>
    </xf>
    <xf numFmtId="4" fontId="5" fillId="0" borderId="0" xfId="0" applyNumberFormat="1" applyFont="1" applyAlignment="1">
      <alignment vertical="center"/>
    </xf>
    <xf numFmtId="14" fontId="4" fillId="2" borderId="6" xfId="0" applyNumberFormat="1" applyFont="1" applyFill="1" applyBorder="1" applyAlignment="1" applyProtection="1">
      <alignment horizontal="left" vertical="top" wrapText="1"/>
      <protection locked="0"/>
    </xf>
    <xf numFmtId="0" fontId="3" fillId="0" borderId="0" xfId="0" applyFont="1" applyAlignment="1">
      <alignment horizontal="left" vertical="top"/>
    </xf>
    <xf numFmtId="0" fontId="4" fillId="0" borderId="5" xfId="0" applyFont="1" applyBorder="1" applyAlignment="1">
      <alignment vertical="top"/>
    </xf>
    <xf numFmtId="3" fontId="3" fillId="0" borderId="5" xfId="0" applyNumberFormat="1" applyFont="1" applyBorder="1" applyAlignment="1">
      <alignment vertical="top"/>
    </xf>
    <xf numFmtId="4" fontId="3" fillId="0" borderId="0" xfId="0" applyNumberFormat="1" applyFont="1" applyAlignment="1">
      <alignment vertical="top"/>
    </xf>
    <xf numFmtId="0" fontId="2" fillId="0" borderId="7" xfId="0" applyFont="1" applyBorder="1" applyAlignment="1">
      <alignment vertical="top" wrapText="1"/>
    </xf>
    <xf numFmtId="0" fontId="4" fillId="0" borderId="8" xfId="0" applyFont="1" applyBorder="1" applyAlignment="1">
      <alignment vertical="top" wrapText="1"/>
    </xf>
    <xf numFmtId="0" fontId="2" fillId="0" borderId="1" xfId="0" applyFont="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4" fillId="2" borderId="10" xfId="0" applyFont="1" applyFill="1" applyBorder="1" applyAlignment="1" applyProtection="1">
      <alignment horizontal="center" vertical="center"/>
      <protection locked="0"/>
    </xf>
    <xf numFmtId="4" fontId="1" fillId="0" borderId="1" xfId="0" applyNumberFormat="1" applyFont="1" applyBorder="1" applyAlignment="1">
      <alignment vertical="top" wrapText="1"/>
    </xf>
    <xf numFmtId="4" fontId="4" fillId="0" borderId="1" xfId="0" applyNumberFormat="1" applyFont="1" applyBorder="1" applyAlignment="1">
      <alignment vertical="top" wrapText="1"/>
    </xf>
    <xf numFmtId="0" fontId="2" fillId="0" borderId="11" xfId="0" applyFont="1" applyBorder="1" applyAlignment="1">
      <alignment vertical="top" wrapText="1"/>
    </xf>
    <xf numFmtId="0" fontId="1"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7" fillId="0" borderId="14" xfId="0" applyFont="1" applyBorder="1" applyAlignment="1">
      <alignment horizontal="center" vertical="top"/>
    </xf>
    <xf numFmtId="0" fontId="7" fillId="0" borderId="15" xfId="0" applyFont="1" applyBorder="1" applyAlignment="1">
      <alignment horizontal="center" vertical="top"/>
    </xf>
    <xf numFmtId="0" fontId="4" fillId="2" borderId="14" xfId="0" applyFont="1" applyFill="1" applyBorder="1" applyAlignment="1" applyProtection="1">
      <alignment horizontal="center" vertical="center"/>
      <protection locked="0"/>
    </xf>
    <xf numFmtId="0" fontId="6" fillId="0" borderId="0" xfId="0" applyFont="1" applyAlignment="1">
      <alignment horizontal="center" vertical="center"/>
    </xf>
    <xf numFmtId="0" fontId="11" fillId="0" borderId="0" xfId="0" applyFont="1"/>
    <xf numFmtId="4" fontId="11" fillId="0" borderId="0" xfId="0" applyNumberFormat="1" applyFont="1"/>
    <xf numFmtId="0" fontId="4" fillId="2" borderId="10" xfId="0" applyFont="1" applyFill="1" applyBorder="1" applyAlignment="1" applyProtection="1">
      <alignment horizontal="left" vertical="top" wrapText="1"/>
      <protection locked="0"/>
    </xf>
    <xf numFmtId="4" fontId="4" fillId="2" borderId="17" xfId="0" applyNumberFormat="1" applyFont="1" applyFill="1" applyBorder="1" applyAlignment="1" applyProtection="1">
      <alignment horizontal="left" vertical="top" wrapText="1"/>
      <protection locked="0"/>
    </xf>
    <xf numFmtId="4" fontId="3" fillId="0" borderId="12" xfId="0" applyNumberFormat="1" applyFont="1" applyBorder="1" applyAlignment="1">
      <alignment horizontal="left"/>
    </xf>
    <xf numFmtId="0" fontId="4" fillId="0" borderId="12" xfId="0" applyFont="1" applyBorder="1" applyAlignment="1">
      <alignment horizontal="left" vertical="top"/>
    </xf>
    <xf numFmtId="4" fontId="4" fillId="0" borderId="12" xfId="0" quotePrefix="1" applyNumberFormat="1" applyFont="1" applyBorder="1" applyAlignment="1">
      <alignment horizontal="left" vertical="top"/>
    </xf>
    <xf numFmtId="0" fontId="3" fillId="0" borderId="12" xfId="0" applyFont="1" applyBorder="1" applyAlignment="1">
      <alignment horizontal="left" vertical="top"/>
    </xf>
    <xf numFmtId="0" fontId="4" fillId="0" borderId="12" xfId="0" applyFont="1" applyBorder="1" applyAlignment="1">
      <alignment horizontal="left" vertical="top" wrapText="1"/>
    </xf>
    <xf numFmtId="4" fontId="3" fillId="0" borderId="12" xfId="0" applyNumberFormat="1" applyFont="1" applyBorder="1" applyAlignment="1">
      <alignment horizontal="left" vertical="top"/>
    </xf>
    <xf numFmtId="3" fontId="4" fillId="0" borderId="12" xfId="0" applyNumberFormat="1" applyFont="1" applyBorder="1" applyAlignment="1">
      <alignment horizontal="left" vertical="center"/>
    </xf>
    <xf numFmtId="3" fontId="4" fillId="0" borderId="18" xfId="0" applyNumberFormat="1" applyFont="1" applyBorder="1" applyAlignment="1">
      <alignment horizontal="left" vertical="center"/>
    </xf>
    <xf numFmtId="3" fontId="3" fillId="0" borderId="12" xfId="0" applyNumberFormat="1" applyFont="1" applyBorder="1" applyAlignment="1">
      <alignment horizontal="left" vertical="top"/>
    </xf>
    <xf numFmtId="0" fontId="1" fillId="0" borderId="0" xfId="0" applyFont="1" applyAlignment="1">
      <alignment vertical="center"/>
    </xf>
    <xf numFmtId="0" fontId="4" fillId="0" borderId="0" xfId="0" applyFont="1" applyAlignment="1" applyProtection="1">
      <alignment horizontal="left" vertical="top"/>
      <protection locked="0"/>
    </xf>
    <xf numFmtId="4" fontId="4" fillId="0" borderId="0" xfId="0" applyNumberFormat="1" applyFont="1" applyAlignment="1" applyProtection="1">
      <alignment horizontal="left" vertical="top"/>
      <protection locked="0"/>
    </xf>
    <xf numFmtId="4" fontId="1" fillId="0" borderId="0" xfId="0" applyNumberFormat="1" applyFont="1" applyAlignment="1">
      <alignment vertical="center"/>
    </xf>
    <xf numFmtId="4" fontId="1" fillId="0" borderId="1" xfId="0" applyNumberFormat="1" applyFont="1" applyBorder="1" applyAlignment="1">
      <alignment vertical="center"/>
    </xf>
    <xf numFmtId="4" fontId="1" fillId="0" borderId="0" xfId="0" applyNumberFormat="1" applyFont="1" applyAlignment="1">
      <alignment vertical="top"/>
    </xf>
    <xf numFmtId="4" fontId="1" fillId="0" borderId="3" xfId="0" applyNumberFormat="1" applyFont="1" applyBorder="1" applyAlignment="1">
      <alignment vertical="top"/>
    </xf>
    <xf numFmtId="4" fontId="1" fillId="0" borderId="1" xfId="0" applyNumberFormat="1" applyFont="1" applyBorder="1" applyAlignment="1">
      <alignment vertical="top"/>
    </xf>
    <xf numFmtId="4" fontId="1" fillId="0" borderId="2" xfId="0" applyNumberFormat="1" applyFont="1" applyBorder="1" applyAlignment="1">
      <alignment vertical="top"/>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2" fillId="0" borderId="2" xfId="0" applyFont="1" applyBorder="1" applyAlignment="1">
      <alignment vertical="top" wrapText="1"/>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left" vertical="top" wrapText="1"/>
      <protection locked="0"/>
    </xf>
    <xf numFmtId="4" fontId="4" fillId="0" borderId="2" xfId="0" applyNumberFormat="1"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top"/>
    </xf>
    <xf numFmtId="4" fontId="1" fillId="0" borderId="3" xfId="0" applyNumberFormat="1" applyFont="1" applyBorder="1" applyAlignment="1">
      <alignment vertical="top" wrapText="1"/>
    </xf>
    <xf numFmtId="4" fontId="4" fillId="0" borderId="3" xfId="0" applyNumberFormat="1" applyFont="1" applyBorder="1" applyAlignment="1">
      <alignment vertical="top" wrapText="1"/>
    </xf>
    <xf numFmtId="4" fontId="4" fillId="2" borderId="21" xfId="0" applyNumberFormat="1" applyFont="1" applyFill="1" applyBorder="1" applyAlignment="1" applyProtection="1">
      <alignment horizontal="center" vertical="center"/>
      <protection locked="0"/>
    </xf>
    <xf numFmtId="4" fontId="4" fillId="2" borderId="16" xfId="0" applyNumberFormat="1" applyFont="1" applyFill="1" applyBorder="1" applyAlignment="1" applyProtection="1">
      <alignment horizontal="left" vertical="top" wrapText="1"/>
      <protection locked="0"/>
    </xf>
    <xf numFmtId="4" fontId="1" fillId="0" borderId="1" xfId="0" applyNumberFormat="1" applyFont="1" applyBorder="1" applyAlignment="1">
      <alignment vertical="center" wrapText="1"/>
    </xf>
    <xf numFmtId="4" fontId="3" fillId="0" borderId="1" xfId="0" applyNumberFormat="1" applyFont="1" applyBorder="1" applyAlignment="1">
      <alignment vertical="center" wrapText="1"/>
    </xf>
    <xf numFmtId="4" fontId="3" fillId="0" borderId="22" xfId="0" applyNumberFormat="1" applyFont="1" applyBorder="1" applyAlignment="1">
      <alignment horizontal="center" vertical="center" wrapText="1"/>
    </xf>
    <xf numFmtId="4" fontId="1" fillId="0" borderId="1" xfId="0" applyNumberFormat="1" applyFont="1" applyBorder="1" applyAlignment="1">
      <alignment horizontal="center" vertical="center"/>
    </xf>
    <xf numFmtId="0" fontId="2" fillId="0" borderId="23" xfId="0" applyFont="1" applyBorder="1" applyAlignment="1">
      <alignment vertical="top" wrapText="1"/>
    </xf>
    <xf numFmtId="0" fontId="2" fillId="0" borderId="24" xfId="0" applyFont="1" applyBorder="1" applyAlignment="1">
      <alignment vertical="top" wrapText="1"/>
    </xf>
    <xf numFmtId="0" fontId="4" fillId="0" borderId="0" xfId="0" applyFont="1"/>
    <xf numFmtId="0" fontId="1" fillId="0" borderId="5" xfId="0" applyFont="1" applyBorder="1" applyAlignment="1">
      <alignment horizontal="center" wrapText="1"/>
    </xf>
    <xf numFmtId="0" fontId="1" fillId="6" borderId="5" xfId="0" applyFont="1" applyFill="1" applyBorder="1" applyAlignment="1" applyProtection="1">
      <alignment horizontal="center" wrapText="1"/>
      <protection locked="0"/>
    </xf>
    <xf numFmtId="164" fontId="1" fillId="0" borderId="5" xfId="1" applyNumberFormat="1" applyFont="1" applyFill="1" applyBorder="1" applyAlignment="1" applyProtection="1">
      <alignment horizontal="right" wrapText="1"/>
    </xf>
    <xf numFmtId="49" fontId="1" fillId="7" borderId="5" xfId="1" applyNumberFormat="1" applyFont="1" applyFill="1" applyBorder="1" applyAlignment="1" applyProtection="1">
      <alignment wrapText="1"/>
      <protection locked="0"/>
    </xf>
    <xf numFmtId="0" fontId="2" fillId="0" borderId="5" xfId="0" applyFont="1" applyBorder="1" applyAlignment="1">
      <alignment wrapText="1"/>
    </xf>
    <xf numFmtId="0" fontId="2" fillId="0" borderId="5" xfId="0" applyFont="1" applyBorder="1" applyAlignment="1">
      <alignment horizontal="left" wrapText="1"/>
    </xf>
    <xf numFmtId="0" fontId="2"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wrapText="1"/>
    </xf>
    <xf numFmtId="164" fontId="2" fillId="0" borderId="0" xfId="1" applyNumberFormat="1" applyFont="1" applyFill="1" applyBorder="1" applyAlignment="1" applyProtection="1">
      <alignment wrapText="1"/>
    </xf>
    <xf numFmtId="0" fontId="1" fillId="0" borderId="5" xfId="0" applyFont="1" applyBorder="1" applyAlignment="1">
      <alignment horizontal="left" wrapText="1"/>
    </xf>
    <xf numFmtId="0" fontId="1" fillId="0" borderId="5" xfId="0" applyFont="1" applyBorder="1" applyAlignment="1">
      <alignment wrapText="1"/>
    </xf>
    <xf numFmtId="0" fontId="4" fillId="0" borderId="5" xfId="0" applyFont="1" applyBorder="1" applyAlignment="1">
      <alignment horizontal="center"/>
    </xf>
    <xf numFmtId="0" fontId="4" fillId="0" borderId="5" xfId="0" applyFont="1" applyBorder="1" applyAlignment="1">
      <alignment horizontal="left" wrapText="1"/>
    </xf>
    <xf numFmtId="0" fontId="4" fillId="8" borderId="5" xfId="0" applyFont="1" applyFill="1" applyBorder="1" applyAlignment="1" applyProtection="1">
      <alignment wrapText="1"/>
      <protection locked="0"/>
    </xf>
    <xf numFmtId="0" fontId="4" fillId="0" borderId="25" xfId="0" applyFont="1" applyBorder="1" applyAlignment="1">
      <alignment horizontal="center"/>
    </xf>
    <xf numFmtId="0" fontId="4" fillId="0" borderId="25" xfId="0" applyFont="1" applyBorder="1" applyAlignment="1">
      <alignment horizontal="left" wrapText="1"/>
    </xf>
    <xf numFmtId="0" fontId="4" fillId="8" borderId="25" xfId="0" applyFont="1" applyFill="1" applyBorder="1" applyAlignment="1" applyProtection="1">
      <alignment wrapText="1"/>
      <protection locked="0"/>
    </xf>
    <xf numFmtId="0" fontId="4" fillId="0" borderId="26" xfId="0" applyFont="1" applyBorder="1" applyAlignment="1">
      <alignment horizontal="center"/>
    </xf>
    <xf numFmtId="0" fontId="4" fillId="0" borderId="26" xfId="0" applyFont="1" applyBorder="1" applyAlignment="1">
      <alignment horizontal="left" wrapText="1"/>
    </xf>
    <xf numFmtId="0" fontId="4" fillId="8" borderId="26" xfId="0" applyFont="1" applyFill="1" applyBorder="1" applyAlignment="1" applyProtection="1">
      <alignment wrapText="1"/>
      <protection locked="0"/>
    </xf>
    <xf numFmtId="0" fontId="4" fillId="0" borderId="27" xfId="0" applyFont="1" applyBorder="1" applyAlignment="1">
      <alignment horizontal="center"/>
    </xf>
    <xf numFmtId="0" fontId="4" fillId="0" borderId="27" xfId="0" applyFont="1" applyBorder="1" applyAlignment="1">
      <alignment horizontal="left" wrapText="1"/>
    </xf>
    <xf numFmtId="0" fontId="4" fillId="8" borderId="27" xfId="0" applyFont="1" applyFill="1" applyBorder="1" applyAlignment="1" applyProtection="1">
      <alignment wrapText="1"/>
      <protection locked="0"/>
    </xf>
    <xf numFmtId="0" fontId="4" fillId="0" borderId="28" xfId="0" applyFont="1" applyBorder="1" applyAlignment="1">
      <alignment horizontal="center"/>
    </xf>
    <xf numFmtId="0" fontId="4" fillId="0" borderId="28" xfId="0" applyFont="1" applyBorder="1" applyAlignment="1">
      <alignment horizontal="left" wrapText="1"/>
    </xf>
    <xf numFmtId="0" fontId="4" fillId="8" borderId="28" xfId="0" applyFont="1" applyFill="1" applyBorder="1" applyAlignment="1" applyProtection="1">
      <alignment wrapText="1"/>
      <protection locked="0"/>
    </xf>
    <xf numFmtId="0" fontId="4" fillId="8" borderId="5" xfId="0" quotePrefix="1" applyFont="1" applyFill="1" applyBorder="1" applyAlignment="1" applyProtection="1">
      <alignment wrapText="1"/>
      <protection locked="0"/>
    </xf>
    <xf numFmtId="0" fontId="4" fillId="0" borderId="0" xfId="0" applyFont="1" applyAlignment="1">
      <alignment wrapText="1"/>
    </xf>
    <xf numFmtId="49" fontId="4" fillId="0" borderId="0" xfId="0" applyNumberFormat="1" applyFont="1" applyAlignment="1">
      <alignment vertical="top" wrapText="1"/>
    </xf>
    <xf numFmtId="0" fontId="1" fillId="0" borderId="12" xfId="0" applyFont="1" applyBorder="1" applyAlignment="1">
      <alignment horizontal="center" wrapText="1"/>
    </xf>
    <xf numFmtId="0" fontId="4" fillId="0" borderId="5" xfId="0" applyFont="1" applyBorder="1"/>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0" borderId="34" xfId="0" applyFont="1" applyBorder="1" applyAlignment="1">
      <alignment vertical="top"/>
    </xf>
    <xf numFmtId="0" fontId="4" fillId="0" borderId="35" xfId="0" applyFont="1" applyBorder="1" applyAlignment="1">
      <alignment horizontal="left" vertical="top"/>
    </xf>
    <xf numFmtId="0" fontId="4" fillId="0" borderId="36" xfId="0" applyFont="1" applyBorder="1" applyAlignment="1">
      <alignment horizontal="left" vertical="top"/>
    </xf>
    <xf numFmtId="0" fontId="3" fillId="0" borderId="37" xfId="0" applyFont="1" applyBorder="1" applyAlignment="1">
      <alignment horizontal="left" vertical="top"/>
    </xf>
    <xf numFmtId="0" fontId="3" fillId="9" borderId="29" xfId="0" applyFont="1" applyFill="1" applyBorder="1" applyAlignment="1">
      <alignment horizontal="left" vertical="top"/>
    </xf>
    <xf numFmtId="0" fontId="3" fillId="9" borderId="30" xfId="0" applyFont="1" applyFill="1" applyBorder="1" applyAlignment="1">
      <alignment horizontal="left" vertical="top"/>
    </xf>
    <xf numFmtId="0" fontId="4" fillId="9" borderId="31" xfId="0" applyFont="1" applyFill="1" applyBorder="1" applyAlignment="1">
      <alignment vertical="top"/>
    </xf>
    <xf numFmtId="0" fontId="4" fillId="9" borderId="29" xfId="0" applyFont="1" applyFill="1" applyBorder="1" applyAlignment="1">
      <alignment horizontal="left" vertical="top"/>
    </xf>
    <xf numFmtId="0" fontId="4" fillId="0" borderId="38" xfId="0" applyFont="1" applyBorder="1" applyAlignment="1">
      <alignment horizontal="left" vertical="top"/>
    </xf>
    <xf numFmtId="0" fontId="3" fillId="0" borderId="39" xfId="0" applyFont="1" applyBorder="1" applyAlignment="1">
      <alignment vertical="top"/>
    </xf>
    <xf numFmtId="0" fontId="3" fillId="9" borderId="31" xfId="0" applyFont="1" applyFill="1" applyBorder="1" applyAlignment="1">
      <alignment vertical="top"/>
    </xf>
    <xf numFmtId="4" fontId="4" fillId="0" borderId="0" xfId="0" applyNumberFormat="1" applyFont="1" applyAlignment="1">
      <alignment vertical="center" wrapText="1"/>
    </xf>
    <xf numFmtId="4" fontId="6" fillId="0" borderId="21" xfId="0" applyNumberFormat="1" applyFont="1" applyBorder="1" applyAlignment="1">
      <alignment horizontal="center" vertical="top" textRotation="180" wrapText="1"/>
    </xf>
    <xf numFmtId="4" fontId="6" fillId="0" borderId="14" xfId="0" applyNumberFormat="1" applyFont="1" applyBorder="1" applyAlignment="1">
      <alignment horizontal="center" vertical="top" textRotation="180" wrapText="1"/>
    </xf>
    <xf numFmtId="4" fontId="6" fillId="0" borderId="19" xfId="0" applyNumberFormat="1" applyFont="1" applyBorder="1" applyAlignment="1">
      <alignment horizontal="center" vertical="top" textRotation="180" wrapText="1"/>
    </xf>
    <xf numFmtId="0" fontId="7" fillId="0" borderId="13" xfId="0" applyFont="1" applyBorder="1" applyAlignment="1">
      <alignment horizontal="center" vertical="top"/>
    </xf>
    <xf numFmtId="0" fontId="7" fillId="0" borderId="14" xfId="0" applyFont="1" applyBorder="1" applyAlignment="1">
      <alignment horizontal="center" vertical="top"/>
    </xf>
    <xf numFmtId="4" fontId="1" fillId="0" borderId="2" xfId="0" applyNumberFormat="1" applyFont="1" applyBorder="1" applyAlignment="1">
      <alignment horizontal="left" vertical="top"/>
    </xf>
    <xf numFmtId="4" fontId="1" fillId="0" borderId="0" xfId="0" applyNumberFormat="1" applyFont="1" applyAlignment="1">
      <alignment horizontal="left" vertical="top"/>
    </xf>
    <xf numFmtId="4" fontId="1" fillId="0" borderId="3" xfId="0" applyNumberFormat="1" applyFont="1" applyBorder="1" applyAlignment="1">
      <alignment horizontal="left" vertical="top"/>
    </xf>
    <xf numFmtId="0" fontId="4" fillId="2" borderId="10" xfId="0" applyFont="1" applyFill="1" applyBorder="1" applyAlignment="1" applyProtection="1">
      <alignment horizontal="left" vertical="top" wrapText="1"/>
      <protection locked="0"/>
    </xf>
    <xf numFmtId="0" fontId="1" fillId="0" borderId="2" xfId="0" applyFont="1" applyBorder="1" applyAlignment="1">
      <alignment vertical="top" wrapText="1"/>
    </xf>
    <xf numFmtId="0" fontId="1" fillId="0" borderId="0" xfId="0" applyFont="1" applyAlignment="1">
      <alignment vertical="top" wrapText="1"/>
    </xf>
    <xf numFmtId="0" fontId="1" fillId="0" borderId="3" xfId="0" applyFont="1" applyBorder="1" applyAlignment="1">
      <alignment vertical="top" wrapText="1"/>
    </xf>
    <xf numFmtId="0" fontId="4" fillId="2" borderId="16" xfId="0" applyFont="1" applyFill="1" applyBorder="1" applyAlignment="1" applyProtection="1">
      <alignment horizontal="left" vertical="top" wrapText="1"/>
      <protection locked="0"/>
    </xf>
    <xf numFmtId="0" fontId="4" fillId="0" borderId="0" xfId="0" applyFont="1" applyAlignment="1">
      <alignment vertical="top" wrapText="1"/>
    </xf>
    <xf numFmtId="0" fontId="3" fillId="0" borderId="0" xfId="0" applyFont="1" applyAlignment="1">
      <alignment vertical="center" wrapText="1"/>
    </xf>
    <xf numFmtId="0" fontId="7" fillId="0" borderId="19" xfId="0" applyFont="1" applyBorder="1" applyAlignment="1">
      <alignment horizontal="center" vertical="top"/>
    </xf>
    <xf numFmtId="0" fontId="7" fillId="0" borderId="21" xfId="0" applyFont="1" applyBorder="1" applyAlignment="1">
      <alignment horizontal="center" vertical="top"/>
    </xf>
  </cellXfs>
  <cellStyles count="2">
    <cellStyle name="Komma" xfId="1" builtinId="3"/>
    <cellStyle name="Standard" xfId="0" builtinId="0"/>
  </cellStyles>
  <dxfs count="4">
    <dxf>
      <font>
        <color rgb="FFE96D75"/>
      </font>
      <fill>
        <patternFill>
          <bgColor rgb="FFE96D75"/>
        </patternFill>
      </fill>
    </dxf>
    <dxf>
      <font>
        <color rgb="FFCCE5A9"/>
      </font>
      <fill>
        <patternFill>
          <bgColor rgb="FFCCE5A9"/>
        </patternFill>
      </fill>
    </dxf>
    <dxf>
      <font>
        <color rgb="FFEDD59E"/>
      </font>
      <fill>
        <patternFill>
          <bgColor rgb="FFEDD59E"/>
        </patternFill>
      </fill>
    </dxf>
    <dxf>
      <font>
        <color rgb="FFFF0000"/>
      </font>
    </dxf>
  </dxfs>
  <tableStyles count="0" defaultTableStyle="TableStyleMedium2" defaultPivotStyle="PivotStyleLight16"/>
  <colors>
    <mruColors>
      <color rgb="FFE96D75"/>
      <color rgb="FFCCE5A9"/>
      <color rgb="FFEDD59E"/>
      <color rgb="FFFAD6D7"/>
      <color rgb="FFF9F1DF"/>
      <color rgb="FFFFE4A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621299</xdr:colOff>
      <xdr:row>1</xdr:row>
      <xdr:rowOff>22860</xdr:rowOff>
    </xdr:from>
    <xdr:to>
      <xdr:col>6</xdr:col>
      <xdr:colOff>2947391</xdr:colOff>
      <xdr:row>1</xdr:row>
      <xdr:rowOff>345125</xdr:rowOff>
    </xdr:to>
    <xdr:pic>
      <xdr:nvPicPr>
        <xdr:cNvPr id="2" name="Grafik 1">
          <a:extLst>
            <a:ext uri="{FF2B5EF4-FFF2-40B4-BE49-F238E27FC236}">
              <a16:creationId xmlns:a16="http://schemas.microsoft.com/office/drawing/2014/main" id="{E84CD24F-771D-46D8-AB4D-D764245CD44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9427369" y="221643"/>
          <a:ext cx="2326092" cy="3222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93F4-3182-4317-A0A5-C444DCC26BC5}">
  <sheetPr>
    <pageSetUpPr fitToPage="1"/>
  </sheetPr>
  <dimension ref="A1:M60"/>
  <sheetViews>
    <sheetView showGridLines="0" showRowColHeaders="0" tabSelected="1" showRuler="0" zoomScale="115" zoomScaleNormal="115" zoomScalePageLayoutView="70" workbookViewId="0">
      <selection activeCell="E10" sqref="E10"/>
    </sheetView>
  </sheetViews>
  <sheetFormatPr baseColWidth="10" defaultColWidth="11.54296875" defaultRowHeight="12.5" x14ac:dyDescent="0.35"/>
  <cols>
    <col min="1" max="1" width="3.453125" style="1" customWidth="1"/>
    <col min="2" max="2" width="7" style="7" customWidth="1"/>
    <col min="3" max="3" width="24.453125" style="2" customWidth="1"/>
    <col min="4" max="4" width="71" style="2" customWidth="1"/>
    <col min="5" max="5" width="11.54296875" style="5" customWidth="1"/>
    <col min="6" max="6" width="10.81640625" style="8" customWidth="1"/>
    <col min="7" max="7" width="44.453125" style="2" customWidth="1"/>
    <col min="8" max="8" width="12.453125" style="1" customWidth="1"/>
    <col min="9" max="9" width="30.453125" style="11" hidden="1" customWidth="1"/>
    <col min="10" max="10" width="13.453125" style="1" hidden="1" customWidth="1"/>
    <col min="11" max="11" width="8.54296875" style="1" hidden="1" customWidth="1"/>
    <col min="12" max="13" width="11.54296875" style="1" hidden="1" customWidth="1"/>
    <col min="14" max="16384" width="11.54296875" style="1"/>
  </cols>
  <sheetData>
    <row r="1" spans="1:9" ht="15.75" customHeight="1" x14ac:dyDescent="0.35">
      <c r="B1" s="7" t="str">
        <f>Translation!C4</f>
        <v>Version</v>
      </c>
      <c r="C1" s="117" t="str">
        <f>Translation!F1</f>
        <v>2024.3</v>
      </c>
    </row>
    <row r="2" spans="1:9" s="7" customFormat="1" ht="42.75" customHeight="1" thickBot="1" x14ac:dyDescent="0.35">
      <c r="B2" s="23" t="str">
        <f>Translation!C5</f>
        <v>Pre-Check Minergie-Quartier</v>
      </c>
      <c r="C2" s="9"/>
      <c r="D2" s="9"/>
      <c r="E2" s="10"/>
      <c r="I2" s="50" t="str">
        <f>Translation!C18</f>
        <v>Index pour le code couleur</v>
      </c>
    </row>
    <row r="3" spans="1:9" s="7" customFormat="1" ht="13.5" thickTop="1" thickBot="1" x14ac:dyDescent="0.4">
      <c r="B3" s="7" t="str">
        <f>Translation!C6</f>
        <v>Nom du quartier</v>
      </c>
      <c r="C3" s="9"/>
      <c r="D3" s="15"/>
      <c r="E3" s="10"/>
      <c r="F3" s="14"/>
      <c r="G3" s="2" t="str">
        <f>Translation!C15</f>
        <v>Aucun problème attendu</v>
      </c>
      <c r="H3" s="1"/>
      <c r="I3" s="51">
        <v>0</v>
      </c>
    </row>
    <row r="4" spans="1:9" ht="13.5" thickTop="1" thickBot="1" x14ac:dyDescent="0.4">
      <c r="B4" s="7" t="str">
        <f>Translation!C7</f>
        <v>Date</v>
      </c>
      <c r="D4" s="24"/>
      <c r="F4" s="13"/>
      <c r="G4" s="2" t="str">
        <f>Translation!C16</f>
        <v>À examiner plus en détail</v>
      </c>
      <c r="H4" s="7"/>
      <c r="I4" s="52" t="s">
        <v>0</v>
      </c>
    </row>
    <row r="5" spans="1:9" ht="13.5" thickTop="1" thickBot="1" x14ac:dyDescent="0.4">
      <c r="B5" s="7" t="str">
        <f>Translation!C8</f>
        <v>Part des bâtiments existants</v>
      </c>
      <c r="D5" s="16"/>
      <c r="F5" s="12"/>
      <c r="G5" s="2" t="str">
        <f>Translation!C17</f>
        <v>Problème possible</v>
      </c>
      <c r="I5" s="51">
        <v>1</v>
      </c>
    </row>
    <row r="6" spans="1:9" ht="13" thickTop="1" x14ac:dyDescent="0.35">
      <c r="F6" s="45"/>
    </row>
    <row r="7" spans="1:9" ht="40" customHeight="1" x14ac:dyDescent="0.35">
      <c r="A7" s="2"/>
      <c r="B7" s="133" t="str">
        <f>Translation!C9</f>
        <v>Remarque importante : le Pre-Check permet d'obtenir un premier aperçu de l'adéquation d'un projet d'écoquartier avec les exigences d'une certification Minergie-Quartier et d'identifier les éventuels aspects à améliorer. Le fait de le remplir ne garantit pas que les exigences sont respectées - il faut pour cela s'en tenir aux exigences détaillées dans le règlement du label Minergie-Quartier actuel.</v>
      </c>
      <c r="C7" s="133"/>
      <c r="D7" s="133"/>
      <c r="E7" s="133"/>
      <c r="F7" s="133"/>
      <c r="G7" s="133"/>
    </row>
    <row r="8" spans="1:9" s="7" customFormat="1" x14ac:dyDescent="0.35">
      <c r="C8" s="9"/>
      <c r="D8" s="9"/>
      <c r="E8" s="10"/>
      <c r="I8" s="22"/>
    </row>
    <row r="9" spans="1:9" s="3" customFormat="1" ht="26.5" customHeight="1" x14ac:dyDescent="0.35">
      <c r="B9" s="63" t="str">
        <f>Translation!C10</f>
        <v>Exigences</v>
      </c>
      <c r="C9" s="38"/>
      <c r="D9" s="39" t="str">
        <f>Translation!C11</f>
        <v>Question</v>
      </c>
      <c r="E9" s="40" t="str">
        <f>Translation!C12</f>
        <v>Réponse</v>
      </c>
      <c r="F9" s="41" t="str">
        <f>Translation!C13</f>
        <v>Évaluation</v>
      </c>
      <c r="G9" s="38" t="str">
        <f>Translation!C14</f>
        <v>Commentaire</v>
      </c>
      <c r="H9" s="59"/>
      <c r="I9" s="53" t="str">
        <f>Translation!C19</f>
        <v>Bâtiments existants et nouveaux bâtiments</v>
      </c>
    </row>
    <row r="10" spans="1:9" ht="25.5" thickBot="1" x14ac:dyDescent="0.4">
      <c r="B10" s="64" t="s">
        <v>1</v>
      </c>
      <c r="C10" s="143" t="str">
        <f>Translation!C42</f>
        <v>Certification Minergie (-P/-A/-ECO)</v>
      </c>
      <c r="D10" s="37" t="str">
        <f>Translation!C76</f>
        <v>La certification Minergie, Minergie-P ou Minergie-A de toutes les nouvelles constructions (avec ou sans le complément ECO) est-elle prévue?</v>
      </c>
      <c r="E10" s="68"/>
      <c r="F10" s="137" t="e">
        <f>IF(OR(I10=NO,I11=NO),NO,IF(OR(I10=EVT,I11=EVT),EVT,I10*I11))</f>
        <v>#N/A</v>
      </c>
      <c r="G10" s="146"/>
      <c r="H10" s="60"/>
      <c r="I10" s="51" t="e">
        <f>VLOOKUP(E10,LST_AntwortVerweis,2,0)</f>
        <v>#N/A</v>
      </c>
    </row>
    <row r="11" spans="1:9" ht="27" customHeight="1" thickBot="1" x14ac:dyDescent="0.4">
      <c r="B11" s="64"/>
      <c r="C11" s="144"/>
      <c r="D11" s="29" t="str">
        <f>Translation!C77</f>
        <v>Y a-t-il des bâtiments existants qui doivent être conservés ?</v>
      </c>
      <c r="E11" s="34"/>
      <c r="F11" s="138"/>
      <c r="G11" s="142"/>
      <c r="H11" s="60"/>
      <c r="I11" s="51" t="e">
        <f>IF(E11=Liste!$B$4,1,VLOOKUP(E12,LST_AntwortVerweis,2,0))</f>
        <v>#N/A</v>
      </c>
    </row>
    <row r="12" spans="1:9" ht="43.9" customHeight="1" thickBot="1" x14ac:dyDescent="0.4">
      <c r="B12" s="65"/>
      <c r="C12" s="145"/>
      <c r="D12" s="30" t="str">
        <f>IF(OR(E11=Liste!$B$3,E11=Liste!$B$5),Translation!C78,"")</f>
        <v/>
      </c>
      <c r="E12" s="34"/>
      <c r="F12" s="138"/>
      <c r="G12" s="142"/>
      <c r="H12" s="60"/>
    </row>
    <row r="13" spans="1:9" ht="38" thickBot="1" x14ac:dyDescent="0.4">
      <c r="B13" s="66" t="s">
        <v>2</v>
      </c>
      <c r="C13" s="6" t="str">
        <f>Translation!C43</f>
        <v>Structure de la gérance du quartier</v>
      </c>
      <c r="D13" s="31" t="str">
        <f>Translation!C79</f>
        <v>Est-il possible de créer une gérance commune pour tous les propriétaires fonciers et qui dirige le développement ou la transformation du quartier et la phase initiale de son exploitation ?</v>
      </c>
      <c r="E13" s="34"/>
      <c r="F13" s="42" t="e">
        <f t="shared" ref="F13:F16" si="0">VLOOKUP(E13,LST_AntwortVerweis,2,0)</f>
        <v>#N/A</v>
      </c>
      <c r="G13" s="48"/>
      <c r="H13" s="60"/>
    </row>
    <row r="14" spans="1:9" ht="50.5" thickBot="1" x14ac:dyDescent="0.4">
      <c r="B14" s="66" t="s">
        <v>3</v>
      </c>
      <c r="C14" s="6" t="str">
        <f>Translation!C44</f>
        <v>Monitoring avec système de gestion de l'énergie (SGE)</v>
      </c>
      <c r="D14" s="31" t="str">
        <f>Translation!C80</f>
        <v xml:space="preserve">Un module de Monitoring Minergie comprenant le suivi en exploitation, ou un système équivalent (c-à-d un système qui permet d'évaluer les indices énergétiques sur la base des consommations mesurées au niveau du quartier et des bâtiments et de les comparer avec les indices énergétiques) est-il prévu ? </v>
      </c>
      <c r="E14" s="34"/>
      <c r="F14" s="42" t="e">
        <f t="shared" si="0"/>
        <v>#N/A</v>
      </c>
      <c r="G14" s="48"/>
      <c r="H14" s="60"/>
    </row>
    <row r="15" spans="1:9" ht="38" thickBot="1" x14ac:dyDescent="0.4">
      <c r="B15" s="66" t="s">
        <v>4</v>
      </c>
      <c r="C15" s="6" t="str">
        <f>Translation!C45</f>
        <v>Vérification des valeurs des mesures énergétiques</v>
      </c>
      <c r="D15" s="31" t="str">
        <f>Translation!C81</f>
        <v>Un contrôle par Minergie des indices de performance énergétiques basés sur les consommations mesurées au cours des premières années d'exploitation et l'optimisation nécessaire en cas d'anomalies est-il possible ?</v>
      </c>
      <c r="E15" s="34"/>
      <c r="F15" s="42" t="e">
        <f t="shared" si="0"/>
        <v>#N/A</v>
      </c>
      <c r="G15" s="48"/>
      <c r="H15" s="60"/>
    </row>
    <row r="16" spans="1:9" ht="27" customHeight="1" thickBot="1" x14ac:dyDescent="0.4">
      <c r="B16" s="66" t="s">
        <v>5</v>
      </c>
      <c r="C16" s="6" t="str">
        <f>Translation!C46</f>
        <v>Énergie d'exploitation</v>
      </c>
      <c r="D16" s="31" t="str">
        <f>Translation!C82</f>
        <v>La chaleur (chauffage et eau chaude) est-elle produite avec des énergies renouvelables dans tous les bâtiments, ou cela est-il prévu ?</v>
      </c>
      <c r="E16" s="34"/>
      <c r="F16" s="42" t="e">
        <f t="shared" si="0"/>
        <v>#N/A</v>
      </c>
      <c r="G16" s="48"/>
      <c r="H16" s="60"/>
    </row>
    <row r="17" spans="2:11" ht="27" customHeight="1" thickBot="1" x14ac:dyDescent="0.4">
      <c r="B17" s="66" t="s">
        <v>6</v>
      </c>
      <c r="C17" s="6" t="str">
        <f>Translation!C47</f>
        <v>Utilisation de l'énergie thermique</v>
      </c>
      <c r="D17" s="31" t="str">
        <f>Translation!C83</f>
        <v>Un concept énergétique est-il ou sera-t-il été élaboré pour l'approvisionnement en énergie thermique ?</v>
      </c>
      <c r="E17" s="34"/>
      <c r="F17" s="42" t="e">
        <f>VLOOKUP(E17,LST_AntwortVerweis,2,0)</f>
        <v>#N/A</v>
      </c>
      <c r="G17" s="48"/>
      <c r="H17" s="60"/>
    </row>
    <row r="18" spans="2:11" ht="27" customHeight="1" thickBot="1" x14ac:dyDescent="0.4">
      <c r="B18" s="67" t="s">
        <v>7</v>
      </c>
      <c r="C18" s="143" t="str">
        <f>Translation!C48</f>
        <v>Chauffage à distance sans énergie fossile</v>
      </c>
      <c r="D18" s="32" t="str">
        <f>Translation!C84</f>
        <v>Le raccordement à un réseau de chauffage à distance est-il prévu ?</v>
      </c>
      <c r="E18" s="34"/>
      <c r="F18" s="138" t="e">
        <f>IF(E18=Liste!$B$4,1,VLOOKUP(E19,LST_AntwortVerweis,2,0))</f>
        <v>#N/A</v>
      </c>
      <c r="G18" s="142"/>
      <c r="H18" s="60"/>
      <c r="I18" s="25"/>
    </row>
    <row r="19" spans="2:11" ht="27" customHeight="1" thickBot="1" x14ac:dyDescent="0.4">
      <c r="B19" s="65"/>
      <c r="C19" s="145"/>
      <c r="D19" s="33" t="str">
        <f>IF(OR(E18=Liste!$B$3,E18=Liste!$B$5),Translation!C85,"")</f>
        <v/>
      </c>
      <c r="E19" s="34"/>
      <c r="F19" s="138"/>
      <c r="G19" s="142"/>
      <c r="H19" s="60"/>
    </row>
    <row r="20" spans="2:11" ht="27" customHeight="1" thickBot="1" x14ac:dyDescent="0.4">
      <c r="B20" s="66" t="s">
        <v>8</v>
      </c>
      <c r="C20" s="6" t="str">
        <f>Translation!C49</f>
        <v>Utilisation de l'énergie solaire</v>
      </c>
      <c r="D20" s="31" t="str">
        <f>Translation!C86</f>
        <v>Le potentiel de production d'énergie solaire sur les toits est-il exploité ?</v>
      </c>
      <c r="E20" s="34"/>
      <c r="F20" s="42" t="e">
        <f>VLOOKUP(E20,LST_AntwortVerweis,2,0)</f>
        <v>#N/A</v>
      </c>
      <c r="G20" s="48"/>
      <c r="H20" s="60"/>
      <c r="I20" s="126" t="str">
        <f>Translation!C20</f>
        <v>Nombre de points négatifs pour le CO2</v>
      </c>
      <c r="J20" s="127" t="str">
        <f>Translation!C21</f>
        <v>Peut-être = Oui</v>
      </c>
      <c r="K20" s="128"/>
    </row>
    <row r="21" spans="2:11" ht="27" customHeight="1" thickBot="1" x14ac:dyDescent="0.4">
      <c r="B21" s="139" t="s">
        <v>9</v>
      </c>
      <c r="C21" s="143" t="str">
        <f>Translation!C50</f>
        <v>Émissions grises</v>
      </c>
      <c r="D21" s="32" t="str">
        <f>Translation!C87</f>
        <v>La construction de plus d'un niveau sous-terrain est-elle prévue ?</v>
      </c>
      <c r="E21" s="34"/>
      <c r="F21" s="138" t="e">
        <f>IF(AND(K25&lt;3),YES,IF(AND(K25&gt;=3,K25&lt;4),EVT,NO))</f>
        <v>#N/A</v>
      </c>
      <c r="G21" s="142"/>
      <c r="H21" s="60"/>
      <c r="I21" s="120" t="e">
        <f>VLOOKUP(E21,LST_AntwortVerweis,2,0)</f>
        <v>#N/A</v>
      </c>
      <c r="J21" s="121" t="e">
        <f>IF(I21=EVT,YES,I21)</f>
        <v>#N/A</v>
      </c>
      <c r="K21" s="122"/>
    </row>
    <row r="22" spans="2:11" ht="27" customHeight="1" thickBot="1" x14ac:dyDescent="0.4">
      <c r="B22" s="140"/>
      <c r="C22" s="144"/>
      <c r="D22" s="29" t="str">
        <f>Translation!C88</f>
        <v>De nombreux bâtiments de moins de 60 ans sont-ils déconstruits ?</v>
      </c>
      <c r="E22" s="34"/>
      <c r="F22" s="138"/>
      <c r="G22" s="142"/>
      <c r="H22" s="60"/>
      <c r="I22" s="120" t="e">
        <f>VLOOKUP(E22,LST_AntwortVerweis,2,0)</f>
        <v>#N/A</v>
      </c>
      <c r="J22" s="121" t="e">
        <f>IF(I22=EVT,YES*2,I22*2)</f>
        <v>#N/A</v>
      </c>
      <c r="K22" s="122" t="str">
        <f>Translation!C22</f>
        <v>Attention : question évaluée deux fois</v>
      </c>
    </row>
    <row r="23" spans="2:11" ht="27" customHeight="1" thickBot="1" x14ac:dyDescent="0.4">
      <c r="B23" s="140"/>
      <c r="C23" s="144"/>
      <c r="D23" s="29" t="str">
        <f>Translation!C89</f>
        <v>Les nouveaux bâtiments prévoient-ils des portées supérieures à la moyenne ?</v>
      </c>
      <c r="E23" s="34"/>
      <c r="F23" s="138"/>
      <c r="G23" s="142"/>
      <c r="H23" s="60"/>
      <c r="I23" s="120" t="e">
        <f>VLOOKUP(E23,LST_AntwortVerweis,2,0)</f>
        <v>#N/A</v>
      </c>
      <c r="J23" s="121" t="e">
        <f>IF(I23=EVT,YES,I23)</f>
        <v>#N/A</v>
      </c>
      <c r="K23" s="122"/>
    </row>
    <row r="24" spans="2:11" ht="27" customHeight="1" thickBot="1" x14ac:dyDescent="0.4">
      <c r="B24" s="140"/>
      <c r="C24" s="144"/>
      <c r="D24" s="29" t="str">
        <f>Translation!C90</f>
        <v>Les nouveaux bâtiments seront-ils majoritairement construits en massif ?</v>
      </c>
      <c r="E24" s="34"/>
      <c r="F24" s="138"/>
      <c r="G24" s="142"/>
      <c r="H24" s="60"/>
      <c r="I24" s="120" t="e">
        <f>VLOOKUP(E24,LST_AntwortVerweis,2,0)</f>
        <v>#N/A</v>
      </c>
      <c r="J24" s="121" t="e">
        <f>IF(I24=EVT,YES,I24)</f>
        <v>#N/A</v>
      </c>
      <c r="K24" s="122"/>
    </row>
    <row r="25" spans="2:11" ht="27" customHeight="1" thickBot="1" x14ac:dyDescent="0.4">
      <c r="B25" s="141"/>
      <c r="C25" s="145"/>
      <c r="D25" s="33" t="str">
        <f>Translation!C91</f>
        <v>Des surfaces vitrées supérieures à la moyenne sont-elles prévues dans les nouveaux bâtiments ?</v>
      </c>
      <c r="E25" s="34"/>
      <c r="F25" s="138"/>
      <c r="G25" s="142"/>
      <c r="H25" s="60"/>
      <c r="I25" s="123" t="e">
        <f>VLOOKUP(E25,LST_AntwortVerweis,2,0)</f>
        <v>#N/A</v>
      </c>
      <c r="J25" s="124" t="e">
        <f>IF(I25=EVT,YES,I25)</f>
        <v>#N/A</v>
      </c>
      <c r="K25" s="125" t="e">
        <f>SUM(J21:J25)</f>
        <v>#N/A</v>
      </c>
    </row>
    <row r="26" spans="2:11" ht="27" customHeight="1" thickBot="1" x14ac:dyDescent="0.4">
      <c r="B26" s="66" t="s">
        <v>10</v>
      </c>
      <c r="C26" s="6" t="str">
        <f>Translation!C51</f>
        <v>Espaces verts</v>
      </c>
      <c r="D26" s="31" t="str">
        <f>Translation!C92</f>
        <v>Est-il possible de végétaliser au moins 40 % des surfaces autour des bâtiments ?</v>
      </c>
      <c r="E26" s="34"/>
      <c r="F26" s="42" t="e">
        <f>VLOOKUP(E26,LST_AntwortVerweis,2,0)</f>
        <v>#N/A</v>
      </c>
      <c r="G26" s="48"/>
      <c r="H26" s="60"/>
      <c r="I26" s="129"/>
      <c r="J26" s="132" t="str">
        <f>Translation!C13</f>
        <v>Évaluation</v>
      </c>
    </row>
    <row r="27" spans="2:11" ht="13.5" thickBot="1" x14ac:dyDescent="0.4">
      <c r="B27" s="67" t="s">
        <v>11</v>
      </c>
      <c r="C27" s="143" t="str">
        <f>Translation!C52</f>
        <v>Ombrage par les arbres</v>
      </c>
      <c r="D27" s="85" t="str">
        <f>Translation!C93</f>
        <v>Est-il possible de conserver 1/3 des arbres sains existants ?</v>
      </c>
      <c r="E27" s="34"/>
      <c r="F27" s="149" t="e">
        <f>J28</f>
        <v>#N/A</v>
      </c>
      <c r="G27" s="48"/>
      <c r="H27" s="60"/>
      <c r="I27" s="120" t="e">
        <f>VLOOKUP(E27,LST_AntwortVerweis,2,0)</f>
        <v>#N/A</v>
      </c>
      <c r="J27" s="122"/>
    </row>
    <row r="28" spans="2:11" ht="25.5" thickBot="1" x14ac:dyDescent="0.4">
      <c r="B28" s="65"/>
      <c r="C28" s="145"/>
      <c r="D28" s="86" t="str">
        <f>Translation!C94</f>
        <v>Est-il possible de planter de nouveaux arbres de manière à obtenir au total une part d'ombrage par les arbres de 15 à 25 % (en fonction des catégories d'ouvrages) ?</v>
      </c>
      <c r="E28" s="34"/>
      <c r="F28" s="150"/>
      <c r="G28" s="48"/>
      <c r="H28" s="60"/>
      <c r="I28" s="130" t="e">
        <f>VLOOKUP(E28,LST_AntwortVerweis,2,0)</f>
        <v>#N/A</v>
      </c>
      <c r="J28" s="131" t="e">
        <f>IF(AND(I27=EVT,I28=EVT),EVT,IF(AND(I27=YES,I28=YES),YES,IF(OR(I27=NO,I28=NO),NO,EVT)))</f>
        <v>#N/A</v>
      </c>
    </row>
    <row r="29" spans="2:11" ht="25.5" thickBot="1" x14ac:dyDescent="0.4">
      <c r="B29" s="67" t="s">
        <v>12</v>
      </c>
      <c r="C29" s="143" t="str">
        <f>Translation!C53</f>
        <v>Évaporation, infiltration et rétention</v>
      </c>
      <c r="D29" s="32" t="str">
        <f>Translation!C95</f>
        <v>Les trottoirs, les pistes cyclables, les places et les parkings à faible trafic peuvent-ils être aménagés de manière à permettre l'infiltration d'eau ?</v>
      </c>
      <c r="E29" s="34"/>
      <c r="F29" s="138" t="e">
        <f>J30</f>
        <v>#N/A</v>
      </c>
      <c r="G29" s="142"/>
      <c r="H29" s="60"/>
      <c r="I29" s="120" t="e">
        <f>VLOOKUP(E29,LST_AntwortVerweis,2,0)</f>
        <v>#N/A</v>
      </c>
      <c r="J29" s="122"/>
    </row>
    <row r="30" spans="2:11" ht="25.5" thickBot="1" x14ac:dyDescent="0.4">
      <c r="B30" s="65"/>
      <c r="C30" s="145"/>
      <c r="D30" s="33" t="str">
        <f>Translation!C96</f>
        <v xml:space="preserve">L'eau de pluie d'au moins deux tiers des toits peut-elle être retenue ou infiltrée localement ? </v>
      </c>
      <c r="E30" s="34"/>
      <c r="F30" s="138"/>
      <c r="G30" s="142"/>
      <c r="H30" s="60"/>
      <c r="I30" s="130" t="e">
        <f>VLOOKUP(E30,LST_AntwortVerweis,2,0)</f>
        <v>#N/A</v>
      </c>
      <c r="J30" s="131" t="e">
        <f>IF(AND(I29=EVT,I30=EVT),EVT,IF(AND(I29=YES,I30=YES),YES,IF(OR(I29=NO,I30=NO),NO,EVT)))</f>
        <v>#N/A</v>
      </c>
    </row>
    <row r="31" spans="2:11" ht="27" customHeight="1" thickBot="1" x14ac:dyDescent="0.4">
      <c r="B31" s="66" t="s">
        <v>13</v>
      </c>
      <c r="C31" s="6" t="str">
        <f>Translation!C54</f>
        <v>Offre de places de stationnement pour vélos</v>
      </c>
      <c r="D31" s="31" t="str">
        <f>Translation!C97</f>
        <v>Un espace important est-il prévu pour le stationnement des vélos (p. ex. logement = 1 place de parc pour vélo par chambre) ?</v>
      </c>
      <c r="E31" s="34"/>
      <c r="F31" s="42" t="e">
        <f>VLOOKUP(E31,LST_AntwortVerweis,2,0)</f>
        <v>#N/A</v>
      </c>
      <c r="G31" s="48"/>
      <c r="H31" s="60"/>
    </row>
    <row r="32" spans="2:11" ht="26.5" thickBot="1" x14ac:dyDescent="0.4">
      <c r="B32" s="66" t="s">
        <v>14</v>
      </c>
      <c r="C32" s="6" t="str">
        <f>Translation!C55</f>
        <v>Convivialité des places de stationnement pour vélos</v>
      </c>
      <c r="D32" s="31" t="str">
        <f>Translation!C98</f>
        <v>Les places de stationnement pour vélos sont-elles équipées d'un bon éclairage, de possibilités d'attacher les vélos et d'espaces de circulation suffisants ?</v>
      </c>
      <c r="E32" s="34"/>
      <c r="F32" s="42" t="e">
        <f>VLOOKUP(E32,LST_AntwortVerweis,2,0)</f>
        <v>#N/A</v>
      </c>
      <c r="G32" s="48"/>
      <c r="H32" s="60"/>
    </row>
    <row r="33" spans="2:10" ht="25.5" thickBot="1" x14ac:dyDescent="0.4">
      <c r="B33" s="67" t="s">
        <v>15</v>
      </c>
      <c r="C33" s="143" t="str">
        <f>Translation!C56</f>
        <v>Facilité d'accès au quartier</v>
      </c>
      <c r="D33" s="32" t="str">
        <f>Translation!C99</f>
        <v>Une desserte finement maillée est-elle prévue pour les vélos et les piétons (par ex. sans grands détours autour des bâtiments) ?</v>
      </c>
      <c r="E33" s="34"/>
      <c r="F33" s="138" t="e">
        <f>VLOOKUP(E33,LST_AntwortVerweis,2,0)*VLOOKUP(E34,LST_AntwortVerweis,2,0)</f>
        <v>#N/A</v>
      </c>
      <c r="G33" s="142"/>
      <c r="H33" s="60"/>
    </row>
    <row r="34" spans="2:10" ht="25.5" thickBot="1" x14ac:dyDescent="0.4">
      <c r="B34" s="65"/>
      <c r="C34" s="145"/>
      <c r="D34" s="33" t="str">
        <f>Translation!C100</f>
        <v>Est-il possible d'assurer un bon raccordement au réseau cyclable et piétonnier en dehors du quartier ?</v>
      </c>
      <c r="E34" s="34"/>
      <c r="F34" s="138"/>
      <c r="G34" s="142"/>
      <c r="H34" s="60"/>
      <c r="I34" s="129"/>
      <c r="J34" s="132" t="str">
        <f>Translation!C13</f>
        <v>Évaluation</v>
      </c>
    </row>
    <row r="35" spans="2:10" ht="38" thickBot="1" x14ac:dyDescent="0.4">
      <c r="B35" s="67" t="s">
        <v>16</v>
      </c>
      <c r="C35" s="143" t="str">
        <f>Translation!C57</f>
        <v>Mobilité électrique</v>
      </c>
      <c r="D35" s="32" t="str">
        <f>Translation!C101</f>
        <v xml:space="preserve">Pour au moins 60 % des places de parc pour voitures dans les nouveaux bâtiments, les installations électriques peuvent-elles être mises en place (avec prise électrique mais sans borne de recharge) ? </v>
      </c>
      <c r="E35" s="34"/>
      <c r="F35" s="138" t="e">
        <f>J36</f>
        <v>#N/A</v>
      </c>
      <c r="G35" s="142"/>
      <c r="H35" s="60"/>
      <c r="I35" s="120" t="e">
        <f>VLOOKUP(E35,LST_AntwortVerweis,2,0)</f>
        <v>#N/A</v>
      </c>
      <c r="J35" s="122"/>
    </row>
    <row r="36" spans="2:10" ht="38" thickBot="1" x14ac:dyDescent="0.4">
      <c r="B36" s="65"/>
      <c r="C36" s="145"/>
      <c r="D36" s="33" t="str">
        <f>Translation!C102</f>
        <v>Les gaines et les systèmes de support de câbles peuvent-ils être installés sur les places de stationnement des bâtiments existants rénovés ? S'il n'y a pas de bâtiments existants, répondez par « oui ».</v>
      </c>
      <c r="E36" s="34"/>
      <c r="F36" s="138"/>
      <c r="G36" s="142"/>
      <c r="H36" s="60"/>
      <c r="I36" s="130" t="e">
        <f>VLOOKUP(E36,LST_AntwortVerweis,2,0)</f>
        <v>#N/A</v>
      </c>
      <c r="J36" s="131" t="e">
        <f>IF(AND(I35=EVT,I36=EVT),EVT,IF(AND(I35=YES,I36=YES),YES,IF(OR(I35=NO,I36=NO),NO,EVT)))</f>
        <v>#N/A</v>
      </c>
    </row>
    <row r="37" spans="2:10" s="7" customFormat="1" ht="37.5" x14ac:dyDescent="0.35">
      <c r="B37" s="66" t="s">
        <v>17</v>
      </c>
      <c r="C37" s="35" t="str">
        <f>Translation!C58</f>
        <v>Partage de véhicules</v>
      </c>
      <c r="D37" s="36" t="str">
        <f>Translation!C103</f>
        <v>Un système de partage de véhicules (sur le quartier ou à proximité de celui-ci, peut aussi être avec un fournisseur externe) est-il prévu? Par exemple, partage de vélos, Hub Mobility ou partage de scooters.</v>
      </c>
      <c r="E37" s="69"/>
      <c r="F37" s="43" t="e">
        <f>VLOOKUP(E37,LST_AntwortVerweis,2,0)</f>
        <v>#N/A</v>
      </c>
      <c r="G37" s="49"/>
      <c r="H37" s="61"/>
      <c r="I37" s="22"/>
    </row>
    <row r="39" spans="2:10" ht="13" x14ac:dyDescent="0.35">
      <c r="H39" s="2"/>
      <c r="I39" s="53" t="str">
        <f>Translation!C23</f>
        <v>Nombre de mesures à choix prévues</v>
      </c>
      <c r="J39" s="3" t="str">
        <f>Translation!C24</f>
        <v>Nombre de "peut-être"</v>
      </c>
    </row>
    <row r="40" spans="2:10" ht="18.75" customHeight="1" x14ac:dyDescent="0.35">
      <c r="B40" s="148" t="str">
        <f>Translation!C26</f>
        <v>Parmi les mesures suivantes, lesquelles seront / pourraient être mises en œuvre dans le quartier ? Pour l'évaluation, donnez une réponse dans toutes les cases.</v>
      </c>
      <c r="C40" s="148"/>
      <c r="D40" s="148"/>
      <c r="E40" s="148"/>
      <c r="F40" s="148"/>
      <c r="G40" s="148"/>
      <c r="I40" s="54" t="e">
        <f>VLOOKUP(D5,Liste!$B$9:$C$10,2,0)</f>
        <v>#N/A</v>
      </c>
      <c r="J40" s="26">
        <f>COUNTIF(I43:I59,EVT)</f>
        <v>0</v>
      </c>
    </row>
    <row r="41" spans="2:10" ht="27" customHeight="1" x14ac:dyDescent="0.35">
      <c r="B41" s="147" t="str">
        <f>IFERROR(Translation!C28&amp;I40&amp;" "&amp;Translation!C29,Translation!C27)</f>
        <v>Veuillez indiquer tout en haut la part de bâtiments existants après transformation du quartier.</v>
      </c>
      <c r="C41" s="147"/>
      <c r="D41" s="147"/>
      <c r="E41" s="147"/>
      <c r="F41" s="147"/>
      <c r="G41" s="147"/>
      <c r="I41" s="54"/>
    </row>
    <row r="42" spans="2:10" s="28" customFormat="1" ht="26.5" customHeight="1" x14ac:dyDescent="0.35">
      <c r="B42" s="63" t="str">
        <f>Translation!C29</f>
        <v>Mesures à choix</v>
      </c>
      <c r="C42" s="81"/>
      <c r="D42" s="82" t="str">
        <f>Translation!C30</f>
        <v>Description</v>
      </c>
      <c r="E42" s="83" t="str">
        <f>Translation!C31</f>
        <v>Prévu ?</v>
      </c>
      <c r="F42" s="84" t="str">
        <f>Translation!C13</f>
        <v>Évaluation</v>
      </c>
      <c r="G42" s="81" t="str">
        <f>Translation!C14</f>
        <v>Commentaire</v>
      </c>
      <c r="H42" s="62"/>
      <c r="I42" s="55" t="str">
        <f>Translation!C25</f>
        <v>Mesures à choix sélectionnées</v>
      </c>
    </row>
    <row r="43" spans="2:10" s="7" customFormat="1" ht="25.5" thickBot="1" x14ac:dyDescent="0.4">
      <c r="B43" s="65" t="s">
        <v>18</v>
      </c>
      <c r="C43" s="77" t="str">
        <f>Translation!C59</f>
        <v>Densité d'utilisation élevée</v>
      </c>
      <c r="D43" s="78" t="str">
        <f>Translation!C104</f>
        <v>Une offre de logements ciblée avec des plans d'étage bien conçus permet de garantir une densité d'utilisation élevée.</v>
      </c>
      <c r="E43" s="79"/>
      <c r="F43" s="134" t="str">
        <f>IF(COUNTA(E43:E59)=17,IF(I60&gt;=I40,YES,IF(J60&gt;=I40,EVT,NO)),Translation!C41)</f>
        <v>Pour l'évaluation, il faut indiquer quelque chose pour toutes les mesures à choix.</v>
      </c>
      <c r="G43" s="80"/>
      <c r="I43" s="56">
        <f t="shared" ref="I43:I59" si="1">IFERROR(VLOOKUP(E43,LST_AntwortVerweis,2,0),0)</f>
        <v>0</v>
      </c>
    </row>
    <row r="44" spans="2:10" ht="50.5" thickBot="1" x14ac:dyDescent="0.4">
      <c r="B44" s="66" t="s">
        <v>19</v>
      </c>
      <c r="C44" s="77" t="str">
        <f>Translation!C60</f>
        <v>Visualisation des indices de conso. pour les usagers</v>
      </c>
      <c r="D44" s="4" t="str">
        <f>Translation!C105</f>
        <v>Le monitoring d'au moins un tiers des bâtiments d'habitation (par rapport à la part de SRE) sera développé pour que les occupants puissent facilement consulter les paramètres énergétiques (électricité, chaleur, froid) pour leur unité d'utilisation sur un affichage numérique.</v>
      </c>
      <c r="E44" s="44"/>
      <c r="F44" s="135"/>
      <c r="G44" s="48"/>
      <c r="I44" s="56">
        <f t="shared" si="1"/>
        <v>0</v>
      </c>
    </row>
    <row r="45" spans="2:10" ht="26.5" thickBot="1" x14ac:dyDescent="0.4">
      <c r="B45" s="66" t="s">
        <v>20</v>
      </c>
      <c r="C45" s="77" t="str">
        <f>Translation!C61</f>
        <v>Joker "Gérance du quartier"</v>
      </c>
      <c r="D45" s="31" t="str">
        <f>Translation!C106</f>
        <v>Une autre mesure ayant un effet positif sur le thème B sera mise en œuvre.</v>
      </c>
      <c r="E45" s="44"/>
      <c r="F45" s="135"/>
      <c r="G45" s="48"/>
      <c r="I45" s="56">
        <f t="shared" si="1"/>
        <v>0</v>
      </c>
    </row>
    <row r="46" spans="2:10" ht="26.5" thickBot="1" x14ac:dyDescent="0.4">
      <c r="B46" s="66" t="s">
        <v>21</v>
      </c>
      <c r="C46" s="77" t="str">
        <f>Translation!C62</f>
        <v>Solutions de stockage innovantes</v>
      </c>
      <c r="D46" s="31" t="str">
        <f>Translation!C107</f>
        <v>Une solution de stockage à long terme innovante sera mise en œuvre pour stocker de l'énergie thermique ou électrique produite sur le quartier.</v>
      </c>
      <c r="E46" s="44"/>
      <c r="F46" s="135"/>
      <c r="G46" s="48"/>
      <c r="I46" s="56">
        <f t="shared" si="1"/>
        <v>0</v>
      </c>
    </row>
    <row r="47" spans="2:10" ht="50.5" thickBot="1" x14ac:dyDescent="0.4">
      <c r="B47" s="66" t="s">
        <v>22</v>
      </c>
      <c r="C47" s="77" t="str">
        <f>Translation!C63</f>
        <v>Utilisation de ressources locales</v>
      </c>
      <c r="D47" s="31" t="str">
        <f>Translation!C108</f>
        <v xml:space="preserve">Une part importante des matériaux de construction provient de matériaux obtenus localement (par ex. isolation, éléments porteurs, remblai, revêtement des murs,...). Distances max. jusqu'au lieu d'extraction : terre, argile, pierres, gravier et sable : 25 km, autres matériaux de construction : 100 km. </v>
      </c>
      <c r="E47" s="44"/>
      <c r="F47" s="135"/>
      <c r="G47" s="48"/>
      <c r="I47" s="56">
        <f t="shared" si="1"/>
        <v>0</v>
      </c>
    </row>
    <row r="48" spans="2:10" ht="50.5" thickBot="1" x14ac:dyDescent="0.4">
      <c r="B48" s="66" t="s">
        <v>23</v>
      </c>
      <c r="C48" s="77" t="str">
        <f>Translation!C64</f>
        <v xml:space="preserve">Réemploi d'éléments de construction </v>
      </c>
      <c r="D48" s="31" t="str">
        <f>Translation!C109</f>
        <v>Des mesures de réemploi d'éléments de construction sont mises en œuvre. Des listes de réemploi sont établies pour tous les bâtiments déconstruits (totalement ou en partie). Les éléments de construction réutilisés sont indiqués sur les plans de construction.</v>
      </c>
      <c r="E48" s="44"/>
      <c r="F48" s="135"/>
      <c r="G48" s="48"/>
      <c r="I48" s="56">
        <f t="shared" si="1"/>
        <v>0</v>
      </c>
    </row>
    <row r="49" spans="2:10" ht="39.5" thickBot="1" x14ac:dyDescent="0.4">
      <c r="B49" s="66" t="s">
        <v>24</v>
      </c>
      <c r="C49" s="77" t="str">
        <f>Translation!C65</f>
        <v>Minimisation des mouvements de terre pour l'aménagement du terrain</v>
      </c>
      <c r="D49" s="31" t="str">
        <f>Translation!C110</f>
        <v>Au maximum 40 % des matériaux d'excavation normaux sont évacués. La quantité normale de déblais est de 1 m3 par m2 de SRE.</v>
      </c>
      <c r="E49" s="44"/>
      <c r="F49" s="135"/>
      <c r="G49" s="48"/>
      <c r="I49" s="56">
        <f t="shared" si="1"/>
        <v>0</v>
      </c>
    </row>
    <row r="50" spans="2:10" ht="26.5" thickBot="1" x14ac:dyDescent="0.4">
      <c r="B50" s="66" t="s">
        <v>25</v>
      </c>
      <c r="C50" s="77" t="str">
        <f>Translation!C66</f>
        <v>Joker "Énergie et gaz à effet de serre"</v>
      </c>
      <c r="D50" s="31" t="str">
        <f>Translation!C111</f>
        <v>Une  autre mesure ayant un effet positif sur le thème C est mise en œuvre.</v>
      </c>
      <c r="E50" s="44"/>
      <c r="F50" s="135"/>
      <c r="G50" s="48"/>
      <c r="I50" s="56">
        <f t="shared" si="1"/>
        <v>0</v>
      </c>
    </row>
    <row r="51" spans="2:10" ht="25.5" thickBot="1" x14ac:dyDescent="0.4">
      <c r="B51" s="66" t="s">
        <v>26</v>
      </c>
      <c r="C51" s="77" t="str">
        <f>Translation!C67</f>
        <v>Aération du quartier</v>
      </c>
      <c r="D51" s="31" t="str">
        <f>Translation!C112</f>
        <v>L'orientation et la structure des nouvelles constructions sont planifiées de manière à garantir une bonne aération du quartier.</v>
      </c>
      <c r="E51" s="44"/>
      <c r="F51" s="135"/>
      <c r="G51" s="48"/>
      <c r="I51" s="56">
        <f t="shared" si="1"/>
        <v>0</v>
      </c>
    </row>
    <row r="52" spans="2:10" ht="26.5" thickBot="1" x14ac:dyDescent="0.4">
      <c r="B52" s="66" t="s">
        <v>27</v>
      </c>
      <c r="C52" s="77" t="str">
        <f>Translation!C68</f>
        <v>Récupération d'eau de pluie</v>
      </c>
      <c r="D52" s="31" t="str">
        <f>Translation!C113</f>
        <v>L'eau de pluie provenant d'au moins 20 % des surfaces de toit est stockée et utilisée à des fins privées ou commerciales.</v>
      </c>
      <c r="E52" s="44"/>
      <c r="F52" s="135"/>
      <c r="G52" s="48"/>
      <c r="I52" s="56">
        <f t="shared" si="1"/>
        <v>0</v>
      </c>
    </row>
    <row r="53" spans="2:10" ht="52.5" thickBot="1" x14ac:dyDescent="0.4">
      <c r="B53" s="66" t="s">
        <v>28</v>
      </c>
      <c r="C53" s="77" t="str">
        <f>Translation!C69</f>
        <v>Pas de constructions souterraines en dehors de l’emprise au sol des bâtiments</v>
      </c>
      <c r="D53" s="31" t="str">
        <f>Translation!C114</f>
        <v>La construction de nouvelles infrastructures souterraines sous des espaces libres situés en dehors de l’emprise au sol des bâtiments existants ou de nouvelles constructions est exclue.</v>
      </c>
      <c r="E53" s="44"/>
      <c r="F53" s="135"/>
      <c r="G53" s="48"/>
      <c r="I53" s="56">
        <f t="shared" si="1"/>
        <v>0</v>
      </c>
    </row>
    <row r="54" spans="2:10" ht="26.5" thickBot="1" x14ac:dyDescent="0.4">
      <c r="B54" s="66" t="s">
        <v>29</v>
      </c>
      <c r="C54" s="77" t="str">
        <f>Translation!C70</f>
        <v>Joker "Confort et adaptation au climat"</v>
      </c>
      <c r="D54" s="31" t="str">
        <f>Translation!C115</f>
        <v>Une autre mesure ayant un effet positif sur le thème D est mise en œuvre.</v>
      </c>
      <c r="E54" s="44"/>
      <c r="F54" s="135"/>
      <c r="G54" s="48"/>
      <c r="I54" s="56">
        <f t="shared" si="1"/>
        <v>0</v>
      </c>
    </row>
    <row r="55" spans="2:10" ht="26.5" thickBot="1" x14ac:dyDescent="0.4">
      <c r="B55" s="66" t="s">
        <v>30</v>
      </c>
      <c r="C55" s="77" t="str">
        <f>Translation!C71</f>
        <v>Minimisation des places de parc pour voitures</v>
      </c>
      <c r="D55" s="31" t="str">
        <f>Translation!C116</f>
        <v>On prévoit particulièrement peu de places de stationnement (PP) pour voitures de tourisme. Par exemple, habitat en zone rurale : moins de 1 PP par logement.</v>
      </c>
      <c r="E55" s="44"/>
      <c r="F55" s="135"/>
      <c r="G55" s="48"/>
      <c r="I55" s="56">
        <f t="shared" si="1"/>
        <v>0</v>
      </c>
    </row>
    <row r="56" spans="2:10" ht="38" thickBot="1" x14ac:dyDescent="0.4">
      <c r="B56" s="66" t="s">
        <v>31</v>
      </c>
      <c r="C56" s="77" t="str">
        <f>Translation!C72</f>
        <v>Mesures de réduction du trafic</v>
      </c>
      <c r="D56" s="31" t="str">
        <f>Translation!C117</f>
        <v>Au moins deux aménagements différents contribuant à réduire le besoin en mobilité des habitant·e·s sont créés. Il peut s'agir par exemple d'une épicerie, d'un restaurant ou d'un jardin d'enfants.</v>
      </c>
      <c r="E56" s="44"/>
      <c r="F56" s="135"/>
      <c r="G56" s="48"/>
      <c r="I56" s="56">
        <f t="shared" si="1"/>
        <v>0</v>
      </c>
    </row>
    <row r="57" spans="2:10" ht="38" thickBot="1" x14ac:dyDescent="0.4">
      <c r="B57" s="66" t="s">
        <v>32</v>
      </c>
      <c r="C57" s="77" t="str">
        <f>Translation!C73</f>
        <v>Gestion de la mobilité pour réduire le TIM</v>
      </c>
      <c r="D57" s="31" t="str">
        <f>Translation!C118</f>
        <v>Au moins deux mesures visant à réduire le trafic individuel motorisé sont mises en œuvre. Par exemple, des offres de services pour les utilisateur·trice·s de vélos ou des dispositions contractuelles limitant les possibilités de posséder une voiture.</v>
      </c>
      <c r="E57" s="44"/>
      <c r="F57" s="135"/>
      <c r="G57" s="48"/>
      <c r="I57" s="56">
        <f t="shared" si="1"/>
        <v>0</v>
      </c>
    </row>
    <row r="58" spans="2:10" ht="26.5" thickBot="1" x14ac:dyDescent="0.4">
      <c r="B58" s="66" t="s">
        <v>33</v>
      </c>
      <c r="C58" s="77" t="str">
        <f>Translation!C74</f>
        <v>Stations de recharge bidirectionnelles</v>
      </c>
      <c r="D58" s="31" t="str">
        <f>Translation!C119</f>
        <v>Au moins 5 % des places de stationnement pour voitures particulières sont équipées de stations de recharge bidirectionnelles.</v>
      </c>
      <c r="E58" s="44"/>
      <c r="F58" s="135"/>
      <c r="G58" s="48"/>
      <c r="I58" s="56">
        <f t="shared" si="1"/>
        <v>0</v>
      </c>
    </row>
    <row r="59" spans="2:10" ht="13" x14ac:dyDescent="0.35">
      <c r="B59" s="67" t="s">
        <v>34</v>
      </c>
      <c r="C59" s="77" t="str">
        <f>Translation!C75</f>
        <v>Joker "Mobilité"</v>
      </c>
      <c r="D59" s="70" t="str">
        <f>Translation!C120</f>
        <v>Une autre mesure ayant un effet positif sur le thème E est mise en œuvre.</v>
      </c>
      <c r="E59" s="71"/>
      <c r="F59" s="136"/>
      <c r="G59" s="72"/>
      <c r="I59" s="57">
        <f t="shared" si="1"/>
        <v>0</v>
      </c>
    </row>
    <row r="60" spans="2:10" ht="13" x14ac:dyDescent="0.35">
      <c r="B60" s="73"/>
      <c r="C60" s="74"/>
      <c r="D60" s="74"/>
      <c r="E60" s="75"/>
      <c r="F60" s="76"/>
      <c r="G60" s="74"/>
      <c r="I60" s="58">
        <f>SUM(I43:I59)</f>
        <v>0</v>
      </c>
      <c r="J60" s="27">
        <f>SUM(I60,J40)</f>
        <v>0</v>
      </c>
    </row>
  </sheetData>
  <sheetProtection algorithmName="SHA-512" hashValue="1grMDFM7STOwIKAptQMOxZQmjIRLAiQKI/5h5SK/z0M5RqSMBFO6SLfLY7QtsCT/LSQu101tPGMkV8P0qJfRlg==" saltValue="uX/zcH9Btcx6HTEL11kbyA==" spinCount="100000" sheet="1" objects="1" selectLockedCells="1"/>
  <mergeCells count="25">
    <mergeCell ref="B41:G41"/>
    <mergeCell ref="F35:F36"/>
    <mergeCell ref="B40:G40"/>
    <mergeCell ref="C10:C12"/>
    <mergeCell ref="C18:C19"/>
    <mergeCell ref="C27:C28"/>
    <mergeCell ref="C33:C34"/>
    <mergeCell ref="C35:C36"/>
    <mergeCell ref="F27:F28"/>
    <mergeCell ref="B7:G7"/>
    <mergeCell ref="F43:F59"/>
    <mergeCell ref="F10:F12"/>
    <mergeCell ref="B21:B25"/>
    <mergeCell ref="G33:G34"/>
    <mergeCell ref="G35:G36"/>
    <mergeCell ref="C21:C25"/>
    <mergeCell ref="G29:G30"/>
    <mergeCell ref="C29:C30"/>
    <mergeCell ref="F18:F19"/>
    <mergeCell ref="G18:G19"/>
    <mergeCell ref="G21:G25"/>
    <mergeCell ref="G10:G12"/>
    <mergeCell ref="F21:F25"/>
    <mergeCell ref="F29:F30"/>
    <mergeCell ref="F33:F34"/>
  </mergeCells>
  <phoneticPr fontId="10" type="noConversion"/>
  <conditionalFormatting sqref="B41:G41">
    <cfRule type="expression" dxfId="3" priority="1">
      <formula>IF(ISERROR($I$40),1,0)</formula>
    </cfRule>
  </conditionalFormatting>
  <conditionalFormatting sqref="F10:F37 F43">
    <cfRule type="cellIs" dxfId="2" priority="8" operator="equal">
      <formula>$I$4</formula>
    </cfRule>
    <cfRule type="cellIs" dxfId="1" priority="9" operator="equal">
      <formula>$I$5</formula>
    </cfRule>
    <cfRule type="cellIs" dxfId="0" priority="10" operator="equal">
      <formula>$I$3</formula>
    </cfRule>
  </conditionalFormatting>
  <dataValidations count="2">
    <dataValidation type="list" allowBlank="1" showInputMessage="1" showErrorMessage="1" sqref="E10:E37 E43:E59" xr:uid="{09EEEF23-9BE1-4F1D-9865-822C0CBFD911}">
      <formula1>LST_Antwort</formula1>
    </dataValidation>
    <dataValidation type="list" allowBlank="1" showInputMessage="1" showErrorMessage="1" sqref="D5:D6" xr:uid="{4802DA03-BD80-435C-89F6-7DE15E3C5794}">
      <formula1>LST_Wahlvorgaben</formula1>
    </dataValidation>
  </dataValidations>
  <pageMargins left="0.70866141732283472" right="0.70866141732283472" top="0.78740157480314965" bottom="0.78740157480314965" header="0.31496062992125984" footer="0.31496062992125984"/>
  <pageSetup paperSize="9" scale="50" fitToHeight="0" orientation="portrait" r:id="rId1"/>
  <rowBreaks count="1" manualBreakCount="1">
    <brk id="38" max="16383" man="1"/>
  </rowBreaks>
  <ignoredErrors>
    <ignoredError sqref="F13:F16 F17:F20 F29:F34 F21:F27 F35:F37 I10:I11 F10" evalError="1"/>
    <ignoredError sqref="J22"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02C2A-FEAD-4A10-A74E-D0A88780F6C4}">
  <dimension ref="A1:C11"/>
  <sheetViews>
    <sheetView workbookViewId="0">
      <selection activeCell="C9" sqref="C9"/>
    </sheetView>
  </sheetViews>
  <sheetFormatPr baseColWidth="10" defaultColWidth="11.453125" defaultRowHeight="14.5" x14ac:dyDescent="0.35"/>
  <cols>
    <col min="1" max="1" width="24.54296875" style="46" customWidth="1"/>
    <col min="2" max="2" width="37" customWidth="1"/>
  </cols>
  <sheetData>
    <row r="1" spans="1:3" x14ac:dyDescent="0.35">
      <c r="A1" s="46" t="str">
        <f>Translation!C37</f>
        <v>Liste</v>
      </c>
    </row>
    <row r="2" spans="1:3" x14ac:dyDescent="0.35">
      <c r="C2" s="46" t="str">
        <f>Translation!C40</f>
        <v>Valeur</v>
      </c>
    </row>
    <row r="3" spans="1:3" x14ac:dyDescent="0.35">
      <c r="A3" s="46" t="str">
        <f>Translation!C38</f>
        <v>Réponse</v>
      </c>
      <c r="B3" s="18" t="str">
        <f>Translation!C32</f>
        <v>Oui</v>
      </c>
      <c r="C3" s="18">
        <v>1</v>
      </c>
    </row>
    <row r="4" spans="1:3" x14ac:dyDescent="0.35">
      <c r="B4" s="18" t="str">
        <f>Translation!C33</f>
        <v>Non</v>
      </c>
      <c r="C4" s="18">
        <v>0</v>
      </c>
    </row>
    <row r="5" spans="1:3" x14ac:dyDescent="0.35">
      <c r="B5" s="18" t="str">
        <f>Translation!C34</f>
        <v>Peut-être</v>
      </c>
      <c r="C5" s="18" t="s">
        <v>0</v>
      </c>
    </row>
    <row r="6" spans="1:3" x14ac:dyDescent="0.35">
      <c r="B6" s="18"/>
      <c r="C6" s="18"/>
    </row>
    <row r="8" spans="1:3" x14ac:dyDescent="0.35">
      <c r="C8" s="46" t="str">
        <f>Translation!C23</f>
        <v>Nombre de mesures à choix prévues</v>
      </c>
    </row>
    <row r="9" spans="1:3" s="19" customFormat="1" x14ac:dyDescent="0.35">
      <c r="A9" s="47" t="str">
        <f>Translation!C8</f>
        <v>Part des bâtiments existants</v>
      </c>
      <c r="B9" s="20" t="str">
        <f>Translation!C35</f>
        <v>La part des bâtiments existants sera inférieure à 2/3 de la SRE totale.</v>
      </c>
      <c r="C9" s="21">
        <v>3</v>
      </c>
    </row>
    <row r="10" spans="1:3" x14ac:dyDescent="0.35">
      <c r="B10" s="20" t="str">
        <f>Translation!C36</f>
        <v>La part des bâtiments existants sera égale ou supérieure à 2/3 de la SRE totale.</v>
      </c>
      <c r="C10" s="18">
        <v>2</v>
      </c>
    </row>
    <row r="11" spans="1:3" x14ac:dyDescent="0.35">
      <c r="B11" s="17"/>
    </row>
  </sheetData>
  <phoneticPr fontId="10"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05C49-F610-4125-BFCD-D8EE2794BE56}">
  <dimension ref="A1:J144"/>
  <sheetViews>
    <sheetView zoomScale="85" zoomScaleNormal="85" workbookViewId="0">
      <selection activeCell="F2" sqref="F2"/>
    </sheetView>
  </sheetViews>
  <sheetFormatPr baseColWidth="10" defaultColWidth="11.54296875" defaultRowHeight="12.5" x14ac:dyDescent="0.25"/>
  <cols>
    <col min="1" max="1" width="11.54296875" style="87"/>
    <col min="2" max="2" width="10" style="87" customWidth="1"/>
    <col min="3" max="3" width="36" style="87" bestFit="1" customWidth="1"/>
    <col min="4" max="4" width="51.54296875" style="116" bestFit="1" customWidth="1"/>
    <col min="5" max="6" width="46.54296875" style="116" customWidth="1"/>
    <col min="7" max="7" width="9.1796875" style="87" bestFit="1" customWidth="1"/>
    <col min="8" max="8" width="7.1796875" style="87" customWidth="1"/>
    <col min="9" max="9" width="11.54296875" style="87"/>
    <col min="10" max="10" width="2" style="87" bestFit="1" customWidth="1"/>
    <col min="11" max="16384" width="11.54296875" style="87"/>
  </cols>
  <sheetData>
    <row r="1" spans="2:10" ht="13" x14ac:dyDescent="0.3">
      <c r="B1" s="118" t="s">
        <v>35</v>
      </c>
      <c r="C1" s="89" t="s">
        <v>38</v>
      </c>
      <c r="D1" s="88">
        <f>VLOOKUP(C1,I1:J3,2,0)</f>
        <v>2</v>
      </c>
      <c r="E1" s="90" t="s">
        <v>37</v>
      </c>
      <c r="F1" s="91" t="s">
        <v>384</v>
      </c>
      <c r="I1" s="92" t="s">
        <v>36</v>
      </c>
      <c r="J1" s="93">
        <v>1</v>
      </c>
    </row>
    <row r="2" spans="2:10" ht="13" x14ac:dyDescent="0.3">
      <c r="B2" s="94"/>
      <c r="C2" s="95"/>
      <c r="D2" s="96"/>
      <c r="E2" s="97"/>
      <c r="F2" s="97"/>
      <c r="I2" s="92" t="s">
        <v>38</v>
      </c>
      <c r="J2" s="93">
        <v>2</v>
      </c>
    </row>
    <row r="3" spans="2:10" ht="13" x14ac:dyDescent="0.3">
      <c r="B3" s="88" t="s">
        <v>39</v>
      </c>
      <c r="C3" s="98" t="s">
        <v>40</v>
      </c>
      <c r="D3" s="99" t="str">
        <f>I1</f>
        <v>deutsch</v>
      </c>
      <c r="E3" s="99" t="str">
        <f>I2</f>
        <v>français</v>
      </c>
      <c r="F3" s="99" t="str">
        <f>I3</f>
        <v>italiano</v>
      </c>
      <c r="I3" s="92" t="s">
        <v>41</v>
      </c>
      <c r="J3" s="93">
        <v>3</v>
      </c>
    </row>
    <row r="4" spans="2:10" x14ac:dyDescent="0.25">
      <c r="B4" s="100">
        <v>1</v>
      </c>
      <c r="C4" s="101" t="str">
        <f>INDEX($D$4:$F$507,$B4,$D$1)</f>
        <v>Version</v>
      </c>
      <c r="D4" s="102" t="s">
        <v>37</v>
      </c>
      <c r="E4" s="102" t="s">
        <v>37</v>
      </c>
      <c r="F4" s="102" t="s">
        <v>267</v>
      </c>
    </row>
    <row r="5" spans="2:10" x14ac:dyDescent="0.25">
      <c r="B5" s="100">
        <v>2</v>
      </c>
      <c r="C5" s="101" t="str">
        <f t="shared" ref="C5:C68" si="0">INDEX($D$4:$F$507,$B5,$D$1)</f>
        <v>Pre-Check Minergie-Quartier</v>
      </c>
      <c r="D5" s="102" t="s">
        <v>42</v>
      </c>
      <c r="E5" s="102" t="s">
        <v>43</v>
      </c>
      <c r="F5" s="102" t="s">
        <v>268</v>
      </c>
    </row>
    <row r="6" spans="2:10" x14ac:dyDescent="0.25">
      <c r="B6" s="100">
        <v>3</v>
      </c>
      <c r="C6" s="101" t="str">
        <f t="shared" si="0"/>
        <v>Nom du quartier</v>
      </c>
      <c r="D6" s="102" t="s">
        <v>44</v>
      </c>
      <c r="E6" s="102" t="s">
        <v>45</v>
      </c>
      <c r="F6" s="102" t="s">
        <v>269</v>
      </c>
    </row>
    <row r="7" spans="2:10" x14ac:dyDescent="0.25">
      <c r="B7" s="100">
        <v>4</v>
      </c>
      <c r="C7" s="101" t="str">
        <f t="shared" si="0"/>
        <v>Date</v>
      </c>
      <c r="D7" s="102" t="s">
        <v>46</v>
      </c>
      <c r="E7" s="102" t="s">
        <v>47</v>
      </c>
      <c r="F7" s="102" t="s">
        <v>270</v>
      </c>
    </row>
    <row r="8" spans="2:10" x14ac:dyDescent="0.25">
      <c r="B8" s="100">
        <v>5</v>
      </c>
      <c r="C8" s="101" t="str">
        <f t="shared" si="0"/>
        <v>Part des bâtiments existants</v>
      </c>
      <c r="D8" s="102" t="s">
        <v>48</v>
      </c>
      <c r="E8" s="102" t="s">
        <v>49</v>
      </c>
      <c r="F8" s="102" t="s">
        <v>271</v>
      </c>
    </row>
    <row r="9" spans="2:10" ht="125" x14ac:dyDescent="0.25">
      <c r="B9" s="100">
        <v>6</v>
      </c>
      <c r="C9" s="101" t="str">
        <f t="shared" si="0"/>
        <v>Remarque importante : le Pre-Check permet d'obtenir un premier aperçu de l'adéquation d'un projet d'écoquartier avec les exigences d'une certification Minergie-Quartier et d'identifier les éventuels aspects à améliorer. Le fait de le remplir ne garantit pas que les exigences sont respectées - il faut pour cela s'en tenir aux exigences détaillées dans le règlement du label Minergie-Quartier actuel.</v>
      </c>
      <c r="D9" s="102" t="s">
        <v>50</v>
      </c>
      <c r="E9" s="102" t="s">
        <v>51</v>
      </c>
      <c r="F9" s="102" t="s">
        <v>272</v>
      </c>
    </row>
    <row r="10" spans="2:10" x14ac:dyDescent="0.25">
      <c r="B10" s="100">
        <v>7</v>
      </c>
      <c r="C10" s="101" t="str">
        <f t="shared" si="0"/>
        <v>Exigences</v>
      </c>
      <c r="D10" s="102" t="s">
        <v>52</v>
      </c>
      <c r="E10" s="102" t="s">
        <v>53</v>
      </c>
      <c r="F10" s="102" t="s">
        <v>273</v>
      </c>
    </row>
    <row r="11" spans="2:10" x14ac:dyDescent="0.25">
      <c r="B11" s="100">
        <v>8</v>
      </c>
      <c r="C11" s="101" t="str">
        <f t="shared" si="0"/>
        <v>Question</v>
      </c>
      <c r="D11" s="102" t="s">
        <v>54</v>
      </c>
      <c r="E11" s="102" t="s">
        <v>55</v>
      </c>
      <c r="F11" s="102" t="s">
        <v>274</v>
      </c>
    </row>
    <row r="12" spans="2:10" x14ac:dyDescent="0.25">
      <c r="B12" s="100">
        <v>9</v>
      </c>
      <c r="C12" s="101" t="str">
        <f t="shared" si="0"/>
        <v>Réponse</v>
      </c>
      <c r="D12" s="102" t="s">
        <v>56</v>
      </c>
      <c r="E12" s="102" t="s">
        <v>57</v>
      </c>
      <c r="F12" s="102" t="s">
        <v>275</v>
      </c>
    </row>
    <row r="13" spans="2:10" x14ac:dyDescent="0.25">
      <c r="B13" s="100">
        <v>10</v>
      </c>
      <c r="C13" s="101" t="str">
        <f t="shared" si="0"/>
        <v>Évaluation</v>
      </c>
      <c r="D13" s="102" t="s">
        <v>58</v>
      </c>
      <c r="E13" s="102" t="s">
        <v>59</v>
      </c>
      <c r="F13" s="102" t="s">
        <v>276</v>
      </c>
    </row>
    <row r="14" spans="2:10" ht="13" thickBot="1" x14ac:dyDescent="0.3">
      <c r="B14" s="103">
        <v>11</v>
      </c>
      <c r="C14" s="104" t="str">
        <f t="shared" si="0"/>
        <v>Commentaire</v>
      </c>
      <c r="D14" s="105" t="s">
        <v>60</v>
      </c>
      <c r="E14" s="105" t="s">
        <v>61</v>
      </c>
      <c r="F14" s="105" t="s">
        <v>277</v>
      </c>
    </row>
    <row r="15" spans="2:10" x14ac:dyDescent="0.25">
      <c r="B15" s="106">
        <v>12</v>
      </c>
      <c r="C15" s="107" t="str">
        <f t="shared" si="0"/>
        <v>Aucun problème attendu</v>
      </c>
      <c r="D15" s="108" t="s">
        <v>62</v>
      </c>
      <c r="E15" s="108" t="s">
        <v>63</v>
      </c>
      <c r="F15" s="108" t="s">
        <v>278</v>
      </c>
    </row>
    <row r="16" spans="2:10" x14ac:dyDescent="0.25">
      <c r="B16" s="100">
        <v>13</v>
      </c>
      <c r="C16" s="101" t="str">
        <f t="shared" si="0"/>
        <v>À examiner plus en détail</v>
      </c>
      <c r="D16" s="102" t="s">
        <v>64</v>
      </c>
      <c r="E16" s="102" t="s">
        <v>65</v>
      </c>
      <c r="F16" s="102" t="s">
        <v>279</v>
      </c>
    </row>
    <row r="17" spans="2:6" x14ac:dyDescent="0.25">
      <c r="B17" s="100">
        <v>14</v>
      </c>
      <c r="C17" s="101" t="str">
        <f t="shared" si="0"/>
        <v>Problème possible</v>
      </c>
      <c r="D17" s="102" t="s">
        <v>66</v>
      </c>
      <c r="E17" s="102" t="s">
        <v>67</v>
      </c>
      <c r="F17" s="102" t="s">
        <v>280</v>
      </c>
    </row>
    <row r="18" spans="2:6" x14ac:dyDescent="0.25">
      <c r="B18" s="100">
        <v>15</v>
      </c>
      <c r="C18" s="101" t="str">
        <f t="shared" si="0"/>
        <v>Index pour le code couleur</v>
      </c>
      <c r="D18" s="102" t="s">
        <v>68</v>
      </c>
      <c r="E18" s="102" t="s">
        <v>69</v>
      </c>
      <c r="F18" s="102" t="s">
        <v>281</v>
      </c>
    </row>
    <row r="19" spans="2:6" x14ac:dyDescent="0.25">
      <c r="B19" s="100">
        <v>16</v>
      </c>
      <c r="C19" s="101" t="str">
        <f t="shared" si="0"/>
        <v>Bâtiments existants et nouveaux bâtiments</v>
      </c>
      <c r="D19" s="102" t="s">
        <v>70</v>
      </c>
      <c r="E19" s="102" t="s">
        <v>71</v>
      </c>
      <c r="F19" s="102" t="s">
        <v>282</v>
      </c>
    </row>
    <row r="20" spans="2:6" ht="15.5" x14ac:dyDescent="0.4">
      <c r="B20" s="100">
        <v>17</v>
      </c>
      <c r="C20" s="101" t="str">
        <f t="shared" si="0"/>
        <v>Nombre de points négatifs pour le CO2</v>
      </c>
      <c r="D20" s="102" t="s">
        <v>72</v>
      </c>
      <c r="E20" s="102" t="s">
        <v>73</v>
      </c>
      <c r="F20" s="102" t="s">
        <v>377</v>
      </c>
    </row>
    <row r="21" spans="2:6" x14ac:dyDescent="0.25">
      <c r="B21" s="100">
        <v>18</v>
      </c>
      <c r="C21" s="101" t="str">
        <f t="shared" si="0"/>
        <v>Peut-être = Oui</v>
      </c>
      <c r="D21" s="102" t="s">
        <v>74</v>
      </c>
      <c r="E21" s="102" t="s">
        <v>75</v>
      </c>
      <c r="F21" s="102" t="s">
        <v>283</v>
      </c>
    </row>
    <row r="22" spans="2:6" x14ac:dyDescent="0.25">
      <c r="B22" s="100">
        <v>19</v>
      </c>
      <c r="C22" s="101" t="str">
        <f t="shared" si="0"/>
        <v>Attention : question évaluée deux fois</v>
      </c>
      <c r="D22" s="102" t="s">
        <v>76</v>
      </c>
      <c r="E22" s="102" t="s">
        <v>77</v>
      </c>
      <c r="F22" s="102" t="s">
        <v>284</v>
      </c>
    </row>
    <row r="23" spans="2:6" x14ac:dyDescent="0.25">
      <c r="B23" s="100">
        <v>20</v>
      </c>
      <c r="C23" s="101" t="str">
        <f t="shared" si="0"/>
        <v>Nombre de mesures à choix prévues</v>
      </c>
      <c r="D23" s="102" t="s">
        <v>78</v>
      </c>
      <c r="E23" s="102" t="s">
        <v>79</v>
      </c>
      <c r="F23" s="102" t="s">
        <v>285</v>
      </c>
    </row>
    <row r="24" spans="2:6" x14ac:dyDescent="0.25">
      <c r="B24" s="100">
        <v>21</v>
      </c>
      <c r="C24" s="101" t="str">
        <f t="shared" si="0"/>
        <v>Nombre de "peut-être"</v>
      </c>
      <c r="D24" s="102" t="s">
        <v>80</v>
      </c>
      <c r="E24" s="102" t="s">
        <v>81</v>
      </c>
      <c r="F24" s="102" t="s">
        <v>286</v>
      </c>
    </row>
    <row r="25" spans="2:6" x14ac:dyDescent="0.25">
      <c r="B25" s="100">
        <v>22</v>
      </c>
      <c r="C25" s="101" t="str">
        <f t="shared" si="0"/>
        <v>Mesures à choix sélectionnées</v>
      </c>
      <c r="D25" s="102" t="s">
        <v>82</v>
      </c>
      <c r="E25" s="102" t="s">
        <v>83</v>
      </c>
      <c r="F25" s="102" t="s">
        <v>287</v>
      </c>
    </row>
    <row r="26" spans="2:6" ht="50" x14ac:dyDescent="0.25">
      <c r="B26" s="100">
        <v>23</v>
      </c>
      <c r="C26" s="101" t="str">
        <f t="shared" si="0"/>
        <v>Parmi les mesures suivantes, lesquelles seront / pourraient être mises en œuvre dans le quartier ? Pour l'évaluation, donnez une réponse dans toutes les cases.</v>
      </c>
      <c r="D26" s="102" t="s">
        <v>84</v>
      </c>
      <c r="E26" s="102" t="s">
        <v>85</v>
      </c>
      <c r="F26" s="102" t="s">
        <v>288</v>
      </c>
    </row>
    <row r="27" spans="2:6" ht="37.5" x14ac:dyDescent="0.25">
      <c r="B27" s="100">
        <v>24</v>
      </c>
      <c r="C27" s="101" t="str">
        <f t="shared" si="0"/>
        <v>Veuillez indiquer tout en haut la part de bâtiments existants après transformation du quartier.</v>
      </c>
      <c r="D27" s="102" t="s">
        <v>86</v>
      </c>
      <c r="E27" s="102" t="s">
        <v>87</v>
      </c>
      <c r="F27" s="102" t="s">
        <v>289</v>
      </c>
    </row>
    <row r="28" spans="2:6" ht="37.5" x14ac:dyDescent="0.25">
      <c r="B28" s="100">
        <v>25</v>
      </c>
      <c r="C28" s="101" t="str">
        <f t="shared" si="0"/>
        <v xml:space="preserve">Pour obtenir la certification Minergie-Quartier, il faut mettre en œuvre au moins le nombre suivant de mesures à choix : </v>
      </c>
      <c r="D28" s="102" t="s">
        <v>88</v>
      </c>
      <c r="E28" s="102" t="s">
        <v>89</v>
      </c>
      <c r="F28" s="102" t="s">
        <v>290</v>
      </c>
    </row>
    <row r="29" spans="2:6" x14ac:dyDescent="0.25">
      <c r="B29" s="100">
        <v>26</v>
      </c>
      <c r="C29" s="101" t="str">
        <f t="shared" si="0"/>
        <v>Mesures à choix</v>
      </c>
      <c r="D29" s="102" t="s">
        <v>90</v>
      </c>
      <c r="E29" s="102" t="s">
        <v>91</v>
      </c>
      <c r="F29" s="102" t="s">
        <v>291</v>
      </c>
    </row>
    <row r="30" spans="2:6" x14ac:dyDescent="0.25">
      <c r="B30" s="100">
        <v>27</v>
      </c>
      <c r="C30" s="101" t="str">
        <f t="shared" si="0"/>
        <v>Description</v>
      </c>
      <c r="D30" s="102" t="s">
        <v>92</v>
      </c>
      <c r="E30" s="102" t="s">
        <v>93</v>
      </c>
      <c r="F30" s="102" t="s">
        <v>292</v>
      </c>
    </row>
    <row r="31" spans="2:6" x14ac:dyDescent="0.25">
      <c r="B31" s="100">
        <v>28</v>
      </c>
      <c r="C31" s="101" t="str">
        <f t="shared" si="0"/>
        <v>Prévu ?</v>
      </c>
      <c r="D31" s="102" t="s">
        <v>94</v>
      </c>
      <c r="E31" s="102" t="s">
        <v>95</v>
      </c>
      <c r="F31" s="102" t="s">
        <v>293</v>
      </c>
    </row>
    <row r="32" spans="2:6" x14ac:dyDescent="0.25">
      <c r="B32" s="100">
        <v>29</v>
      </c>
      <c r="C32" s="101" t="str">
        <f t="shared" si="0"/>
        <v>Oui</v>
      </c>
      <c r="D32" s="102" t="s">
        <v>96</v>
      </c>
      <c r="E32" s="102" t="s">
        <v>97</v>
      </c>
      <c r="F32" s="102" t="s">
        <v>294</v>
      </c>
    </row>
    <row r="33" spans="1:6" x14ac:dyDescent="0.25">
      <c r="B33" s="100">
        <v>30</v>
      </c>
      <c r="C33" s="101" t="str">
        <f t="shared" si="0"/>
        <v>Non</v>
      </c>
      <c r="D33" s="102" t="s">
        <v>98</v>
      </c>
      <c r="E33" s="102" t="s">
        <v>99</v>
      </c>
      <c r="F33" s="102" t="s">
        <v>295</v>
      </c>
    </row>
    <row r="34" spans="1:6" x14ac:dyDescent="0.25">
      <c r="B34" s="100">
        <v>31</v>
      </c>
      <c r="C34" s="101" t="str">
        <f t="shared" si="0"/>
        <v>Peut-être</v>
      </c>
      <c r="D34" s="102" t="s">
        <v>100</v>
      </c>
      <c r="E34" s="102" t="s">
        <v>101</v>
      </c>
      <c r="F34" s="102" t="s">
        <v>296</v>
      </c>
    </row>
    <row r="35" spans="1:6" ht="25" x14ac:dyDescent="0.25">
      <c r="B35" s="100">
        <v>32</v>
      </c>
      <c r="C35" s="101" t="str">
        <f t="shared" si="0"/>
        <v>La part des bâtiments existants sera inférieure à 2/3 de la SRE totale.</v>
      </c>
      <c r="D35" s="102" t="s">
        <v>102</v>
      </c>
      <c r="E35" s="102" t="s">
        <v>103</v>
      </c>
      <c r="F35" s="102" t="s">
        <v>297</v>
      </c>
    </row>
    <row r="36" spans="1:6" ht="25" x14ac:dyDescent="0.25">
      <c r="B36" s="100">
        <v>33</v>
      </c>
      <c r="C36" s="101" t="str">
        <f t="shared" si="0"/>
        <v>La part des bâtiments existants sera égale ou supérieure à 2/3 de la SRE totale.</v>
      </c>
      <c r="D36" s="102" t="s">
        <v>104</v>
      </c>
      <c r="E36" s="102" t="s">
        <v>105</v>
      </c>
      <c r="F36" s="102" t="s">
        <v>298</v>
      </c>
    </row>
    <row r="37" spans="1:6" x14ac:dyDescent="0.25">
      <c r="B37" s="100">
        <v>34</v>
      </c>
      <c r="C37" s="101" t="str">
        <f t="shared" si="0"/>
        <v>Liste</v>
      </c>
      <c r="D37" s="102" t="s">
        <v>106</v>
      </c>
      <c r="E37" s="102" t="s">
        <v>106</v>
      </c>
      <c r="F37" s="102" t="s">
        <v>299</v>
      </c>
    </row>
    <row r="38" spans="1:6" x14ac:dyDescent="0.25">
      <c r="B38" s="100">
        <v>35</v>
      </c>
      <c r="C38" s="101" t="str">
        <f t="shared" si="0"/>
        <v>Réponse</v>
      </c>
      <c r="D38" s="102" t="s">
        <v>56</v>
      </c>
      <c r="E38" s="102" t="s">
        <v>57</v>
      </c>
      <c r="F38" s="102" t="s">
        <v>275</v>
      </c>
    </row>
    <row r="39" spans="1:6" x14ac:dyDescent="0.25">
      <c r="B39" s="100">
        <v>36</v>
      </c>
      <c r="C39" s="101" t="str">
        <f t="shared" si="0"/>
        <v>Part des bâtiments existants</v>
      </c>
      <c r="D39" s="102" t="s">
        <v>48</v>
      </c>
      <c r="E39" s="102" t="s">
        <v>49</v>
      </c>
      <c r="F39" s="102" t="s">
        <v>271</v>
      </c>
    </row>
    <row r="40" spans="1:6" x14ac:dyDescent="0.25">
      <c r="B40" s="100">
        <v>37</v>
      </c>
      <c r="C40" s="101" t="str">
        <f t="shared" si="0"/>
        <v>Valeur</v>
      </c>
      <c r="D40" s="102" t="s">
        <v>107</v>
      </c>
      <c r="E40" s="102" t="s">
        <v>108</v>
      </c>
      <c r="F40" s="102" t="s">
        <v>300</v>
      </c>
    </row>
    <row r="41" spans="1:6" ht="25" x14ac:dyDescent="0.25">
      <c r="B41" s="100">
        <v>38</v>
      </c>
      <c r="C41" s="101" t="str">
        <f t="shared" si="0"/>
        <v>Pour l'évaluation, il faut indiquer quelque chose pour toutes les mesures à choix.</v>
      </c>
      <c r="D41" s="102" t="s">
        <v>109</v>
      </c>
      <c r="E41" s="102" t="s">
        <v>110</v>
      </c>
      <c r="F41" s="102" t="s">
        <v>301</v>
      </c>
    </row>
    <row r="42" spans="1:6" x14ac:dyDescent="0.25">
      <c r="A42" s="119" t="s">
        <v>1</v>
      </c>
      <c r="B42" s="100">
        <v>39</v>
      </c>
      <c r="C42" s="101" t="str">
        <f t="shared" si="0"/>
        <v>Certification Minergie (-P/-A/-ECO)</v>
      </c>
      <c r="D42" s="102" t="s">
        <v>111</v>
      </c>
      <c r="E42" s="102" t="s">
        <v>112</v>
      </c>
      <c r="F42" s="102" t="s">
        <v>302</v>
      </c>
    </row>
    <row r="43" spans="1:6" x14ac:dyDescent="0.25">
      <c r="A43" s="119" t="s">
        <v>2</v>
      </c>
      <c r="B43" s="100">
        <v>40</v>
      </c>
      <c r="C43" s="101" t="str">
        <f t="shared" si="0"/>
        <v>Structure de la gérance du quartier</v>
      </c>
      <c r="D43" s="102" t="s">
        <v>113</v>
      </c>
      <c r="E43" s="102" t="s">
        <v>114</v>
      </c>
      <c r="F43" s="102" t="s">
        <v>303</v>
      </c>
    </row>
    <row r="44" spans="1:6" ht="25" x14ac:dyDescent="0.25">
      <c r="A44" s="119" t="s">
        <v>3</v>
      </c>
      <c r="B44" s="100">
        <v>41</v>
      </c>
      <c r="C44" s="101" t="str">
        <f t="shared" si="0"/>
        <v>Monitoring avec système de gestion de l'énergie (SGE)</v>
      </c>
      <c r="D44" s="102" t="s">
        <v>115</v>
      </c>
      <c r="E44" s="102" t="s">
        <v>116</v>
      </c>
      <c r="F44" s="102" t="s">
        <v>304</v>
      </c>
    </row>
    <row r="45" spans="1:6" ht="25" x14ac:dyDescent="0.25">
      <c r="A45" s="119" t="s">
        <v>4</v>
      </c>
      <c r="B45" s="100">
        <v>42</v>
      </c>
      <c r="C45" s="101" t="str">
        <f t="shared" si="0"/>
        <v>Vérification des valeurs des mesures énergétiques</v>
      </c>
      <c r="D45" s="102" t="s">
        <v>117</v>
      </c>
      <c r="E45" s="102" t="s">
        <v>118</v>
      </c>
      <c r="F45" s="102" t="s">
        <v>305</v>
      </c>
    </row>
    <row r="46" spans="1:6" x14ac:dyDescent="0.25">
      <c r="A46" s="119" t="s">
        <v>5</v>
      </c>
      <c r="B46" s="100">
        <v>43</v>
      </c>
      <c r="C46" s="101" t="str">
        <f t="shared" si="0"/>
        <v>Énergie d'exploitation</v>
      </c>
      <c r="D46" s="102" t="s">
        <v>119</v>
      </c>
      <c r="E46" s="102" t="s">
        <v>120</v>
      </c>
      <c r="F46" s="102" t="s">
        <v>306</v>
      </c>
    </row>
    <row r="47" spans="1:6" x14ac:dyDescent="0.25">
      <c r="A47" s="119" t="s">
        <v>6</v>
      </c>
      <c r="B47" s="100">
        <v>44</v>
      </c>
      <c r="C47" s="101" t="str">
        <f t="shared" si="0"/>
        <v>Utilisation de l'énergie thermique</v>
      </c>
      <c r="D47" s="102" t="s">
        <v>121</v>
      </c>
      <c r="E47" s="102" t="s">
        <v>122</v>
      </c>
      <c r="F47" s="102" t="s">
        <v>307</v>
      </c>
    </row>
    <row r="48" spans="1:6" x14ac:dyDescent="0.25">
      <c r="A48" s="119" t="s">
        <v>7</v>
      </c>
      <c r="B48" s="100">
        <v>45</v>
      </c>
      <c r="C48" s="101" t="str">
        <f t="shared" si="0"/>
        <v>Chauffage à distance sans énergie fossile</v>
      </c>
      <c r="D48" s="102" t="s">
        <v>123</v>
      </c>
      <c r="E48" s="102" t="s">
        <v>124</v>
      </c>
      <c r="F48" s="102" t="s">
        <v>308</v>
      </c>
    </row>
    <row r="49" spans="1:6" x14ac:dyDescent="0.25">
      <c r="A49" s="119" t="s">
        <v>8</v>
      </c>
      <c r="B49" s="100">
        <v>46</v>
      </c>
      <c r="C49" s="101" t="str">
        <f t="shared" si="0"/>
        <v>Utilisation de l'énergie solaire</v>
      </c>
      <c r="D49" s="102" t="s">
        <v>125</v>
      </c>
      <c r="E49" s="102" t="s">
        <v>126</v>
      </c>
      <c r="F49" s="102" t="s">
        <v>309</v>
      </c>
    </row>
    <row r="50" spans="1:6" x14ac:dyDescent="0.25">
      <c r="A50" s="119" t="s">
        <v>9</v>
      </c>
      <c r="B50" s="100">
        <v>47</v>
      </c>
      <c r="C50" s="101" t="str">
        <f t="shared" si="0"/>
        <v>Émissions grises</v>
      </c>
      <c r="D50" s="102" t="s">
        <v>127</v>
      </c>
      <c r="E50" s="102" t="s">
        <v>128</v>
      </c>
      <c r="F50" s="102" t="s">
        <v>310</v>
      </c>
    </row>
    <row r="51" spans="1:6" x14ac:dyDescent="0.25">
      <c r="A51" s="119" t="s">
        <v>10</v>
      </c>
      <c r="B51" s="100">
        <v>48</v>
      </c>
      <c r="C51" s="101" t="str">
        <f t="shared" si="0"/>
        <v>Espaces verts</v>
      </c>
      <c r="D51" s="102" t="s">
        <v>129</v>
      </c>
      <c r="E51" s="102" t="s">
        <v>130</v>
      </c>
      <c r="F51" s="102" t="s">
        <v>311</v>
      </c>
    </row>
    <row r="52" spans="1:6" x14ac:dyDescent="0.25">
      <c r="A52" s="119" t="s">
        <v>11</v>
      </c>
      <c r="B52" s="100">
        <v>49</v>
      </c>
      <c r="C52" s="101" t="str">
        <f t="shared" si="0"/>
        <v>Ombrage par les arbres</v>
      </c>
      <c r="D52" s="102" t="s">
        <v>131</v>
      </c>
      <c r="E52" s="102" t="s">
        <v>132</v>
      </c>
      <c r="F52" s="102" t="s">
        <v>312</v>
      </c>
    </row>
    <row r="53" spans="1:6" x14ac:dyDescent="0.25">
      <c r="A53" s="119" t="s">
        <v>12</v>
      </c>
      <c r="B53" s="100">
        <v>50</v>
      </c>
      <c r="C53" s="101" t="str">
        <f t="shared" si="0"/>
        <v>Évaporation, infiltration et rétention</v>
      </c>
      <c r="D53" s="102" t="s">
        <v>133</v>
      </c>
      <c r="E53" s="102" t="s">
        <v>134</v>
      </c>
      <c r="F53" s="102" t="s">
        <v>313</v>
      </c>
    </row>
    <row r="54" spans="1:6" ht="25" x14ac:dyDescent="0.25">
      <c r="A54" s="119" t="s">
        <v>13</v>
      </c>
      <c r="B54" s="103">
        <v>51</v>
      </c>
      <c r="C54" s="101" t="str">
        <f t="shared" si="0"/>
        <v>Offre de places de stationnement pour vélos</v>
      </c>
      <c r="D54" s="105" t="s">
        <v>135</v>
      </c>
      <c r="E54" s="105" t="s">
        <v>136</v>
      </c>
      <c r="F54" s="105" t="s">
        <v>314</v>
      </c>
    </row>
    <row r="55" spans="1:6" ht="25" x14ac:dyDescent="0.25">
      <c r="A55" s="119" t="s">
        <v>14</v>
      </c>
      <c r="B55" s="103">
        <v>52</v>
      </c>
      <c r="C55" s="104" t="str">
        <f t="shared" si="0"/>
        <v>Convivialité des places de stationnement pour vélos</v>
      </c>
      <c r="D55" s="105" t="s">
        <v>137</v>
      </c>
      <c r="E55" s="105" t="s">
        <v>138</v>
      </c>
      <c r="F55" s="105" t="s">
        <v>315</v>
      </c>
    </row>
    <row r="56" spans="1:6" ht="13" thickBot="1" x14ac:dyDescent="0.3">
      <c r="A56" s="119" t="s">
        <v>15</v>
      </c>
      <c r="B56" s="109">
        <v>53</v>
      </c>
      <c r="C56" s="110" t="str">
        <f t="shared" si="0"/>
        <v>Facilité d'accès au quartier</v>
      </c>
      <c r="D56" s="111" t="s">
        <v>139</v>
      </c>
      <c r="E56" s="111" t="s">
        <v>140</v>
      </c>
      <c r="F56" s="111" t="s">
        <v>316</v>
      </c>
    </row>
    <row r="57" spans="1:6" x14ac:dyDescent="0.25">
      <c r="A57" s="119" t="s">
        <v>16</v>
      </c>
      <c r="B57" s="112">
        <v>54</v>
      </c>
      <c r="C57" s="113" t="str">
        <f t="shared" si="0"/>
        <v>Mobilité électrique</v>
      </c>
      <c r="D57" s="114" t="s">
        <v>141</v>
      </c>
      <c r="E57" s="114" t="s">
        <v>142</v>
      </c>
      <c r="F57" s="114" t="s">
        <v>317</v>
      </c>
    </row>
    <row r="58" spans="1:6" x14ac:dyDescent="0.25">
      <c r="A58" s="119" t="s">
        <v>17</v>
      </c>
      <c r="B58" s="100">
        <v>55</v>
      </c>
      <c r="C58" s="101" t="str">
        <f t="shared" si="0"/>
        <v>Partage de véhicules</v>
      </c>
      <c r="D58" s="102" t="s">
        <v>143</v>
      </c>
      <c r="E58" s="102" t="s">
        <v>144</v>
      </c>
      <c r="F58" s="102" t="s">
        <v>318</v>
      </c>
    </row>
    <row r="59" spans="1:6" x14ac:dyDescent="0.25">
      <c r="A59" s="119" t="s">
        <v>18</v>
      </c>
      <c r="B59" s="100">
        <v>56</v>
      </c>
      <c r="C59" s="101" t="str">
        <f t="shared" si="0"/>
        <v>Densité d'utilisation élevée</v>
      </c>
      <c r="D59" s="102" t="s">
        <v>145</v>
      </c>
      <c r="E59" s="102" t="s">
        <v>146</v>
      </c>
      <c r="F59" s="102" t="s">
        <v>319</v>
      </c>
    </row>
    <row r="60" spans="1:6" ht="25" x14ac:dyDescent="0.25">
      <c r="A60" s="119" t="s">
        <v>19</v>
      </c>
      <c r="B60" s="100">
        <v>57</v>
      </c>
      <c r="C60" s="101" t="str">
        <f t="shared" si="0"/>
        <v>Visualisation des indices de conso. pour les usagers</v>
      </c>
      <c r="D60" s="102" t="s">
        <v>147</v>
      </c>
      <c r="E60" s="102" t="s">
        <v>148</v>
      </c>
      <c r="F60" s="102" t="s">
        <v>320</v>
      </c>
    </row>
    <row r="61" spans="1:6" x14ac:dyDescent="0.25">
      <c r="A61" s="119" t="s">
        <v>20</v>
      </c>
      <c r="B61" s="100">
        <v>58</v>
      </c>
      <c r="C61" s="101" t="str">
        <f t="shared" si="0"/>
        <v>Joker "Gérance du quartier"</v>
      </c>
      <c r="D61" s="102" t="s">
        <v>149</v>
      </c>
      <c r="E61" s="102" t="s">
        <v>150</v>
      </c>
      <c r="F61" s="102" t="s">
        <v>321</v>
      </c>
    </row>
    <row r="62" spans="1:6" x14ac:dyDescent="0.25">
      <c r="A62" s="119" t="s">
        <v>21</v>
      </c>
      <c r="B62" s="100">
        <v>59</v>
      </c>
      <c r="C62" s="101" t="str">
        <f t="shared" si="0"/>
        <v>Solutions de stockage innovantes</v>
      </c>
      <c r="D62" s="102" t="s">
        <v>151</v>
      </c>
      <c r="E62" s="102" t="s">
        <v>152</v>
      </c>
      <c r="F62" s="102" t="s">
        <v>322</v>
      </c>
    </row>
    <row r="63" spans="1:6" x14ac:dyDescent="0.25">
      <c r="A63" s="119" t="s">
        <v>22</v>
      </c>
      <c r="B63" s="100">
        <v>60</v>
      </c>
      <c r="C63" s="101" t="str">
        <f t="shared" si="0"/>
        <v>Utilisation de ressources locales</v>
      </c>
      <c r="D63" s="102" t="s">
        <v>153</v>
      </c>
      <c r="E63" s="102" t="s">
        <v>154</v>
      </c>
      <c r="F63" s="102" t="s">
        <v>323</v>
      </c>
    </row>
    <row r="64" spans="1:6" x14ac:dyDescent="0.25">
      <c r="A64" s="119" t="s">
        <v>23</v>
      </c>
      <c r="B64" s="100">
        <v>61</v>
      </c>
      <c r="C64" s="101" t="str">
        <f t="shared" si="0"/>
        <v xml:space="preserve">Réemploi d'éléments de construction </v>
      </c>
      <c r="D64" s="102" t="s">
        <v>155</v>
      </c>
      <c r="E64" s="102" t="s">
        <v>156</v>
      </c>
      <c r="F64" s="102" t="s">
        <v>324</v>
      </c>
    </row>
    <row r="65" spans="1:6" ht="25" x14ac:dyDescent="0.25">
      <c r="A65" s="119" t="s">
        <v>24</v>
      </c>
      <c r="B65" s="100">
        <v>62</v>
      </c>
      <c r="C65" s="101" t="str">
        <f t="shared" si="0"/>
        <v>Minimisation des mouvements de terre pour l'aménagement du terrain</v>
      </c>
      <c r="D65" s="102" t="s">
        <v>157</v>
      </c>
      <c r="E65" s="102" t="s">
        <v>158</v>
      </c>
      <c r="F65" s="102" t="s">
        <v>325</v>
      </c>
    </row>
    <row r="66" spans="1:6" x14ac:dyDescent="0.25">
      <c r="A66" s="119" t="s">
        <v>25</v>
      </c>
      <c r="B66" s="100">
        <v>63</v>
      </c>
      <c r="C66" s="101" t="str">
        <f t="shared" si="0"/>
        <v>Joker "Énergie et gaz à effet de serre"</v>
      </c>
      <c r="D66" s="102" t="s">
        <v>159</v>
      </c>
      <c r="E66" s="102" t="s">
        <v>160</v>
      </c>
      <c r="F66" s="102" t="s">
        <v>326</v>
      </c>
    </row>
    <row r="67" spans="1:6" x14ac:dyDescent="0.25">
      <c r="A67" s="119" t="s">
        <v>26</v>
      </c>
      <c r="B67" s="100">
        <v>64</v>
      </c>
      <c r="C67" s="101" t="str">
        <f t="shared" si="0"/>
        <v>Aération du quartier</v>
      </c>
      <c r="D67" s="102" t="s">
        <v>161</v>
      </c>
      <c r="E67" s="102" t="s">
        <v>162</v>
      </c>
      <c r="F67" s="102" t="s">
        <v>327</v>
      </c>
    </row>
    <row r="68" spans="1:6" x14ac:dyDescent="0.25">
      <c r="A68" s="119" t="s">
        <v>27</v>
      </c>
      <c r="B68" s="100">
        <v>65</v>
      </c>
      <c r="C68" s="101" t="str">
        <f t="shared" si="0"/>
        <v>Récupération d'eau de pluie</v>
      </c>
      <c r="D68" s="102" t="s">
        <v>163</v>
      </c>
      <c r="E68" s="102" t="s">
        <v>164</v>
      </c>
      <c r="F68" s="102" t="s">
        <v>328</v>
      </c>
    </row>
    <row r="69" spans="1:6" ht="25" x14ac:dyDescent="0.25">
      <c r="A69" s="119" t="s">
        <v>28</v>
      </c>
      <c r="B69" s="100">
        <v>66</v>
      </c>
      <c r="C69" s="101" t="str">
        <f t="shared" ref="C69:C132" si="1">INDEX($D$4:$F$507,$B69,$D$1)</f>
        <v>Pas de constructions souterraines en dehors de l’emprise au sol des bâtiments</v>
      </c>
      <c r="D69" s="102" t="s">
        <v>165</v>
      </c>
      <c r="E69" s="102" t="s">
        <v>166</v>
      </c>
      <c r="F69" s="102" t="s">
        <v>329</v>
      </c>
    </row>
    <row r="70" spans="1:6" x14ac:dyDescent="0.25">
      <c r="A70" s="119" t="s">
        <v>29</v>
      </c>
      <c r="B70" s="100">
        <v>67</v>
      </c>
      <c r="C70" s="101" t="str">
        <f t="shared" si="1"/>
        <v>Joker "Confort et adaptation au climat"</v>
      </c>
      <c r="D70" s="102" t="s">
        <v>167</v>
      </c>
      <c r="E70" s="102" t="s">
        <v>168</v>
      </c>
      <c r="F70" s="102" t="s">
        <v>330</v>
      </c>
    </row>
    <row r="71" spans="1:6" ht="25" x14ac:dyDescent="0.25">
      <c r="A71" s="119" t="s">
        <v>30</v>
      </c>
      <c r="B71" s="100">
        <v>68</v>
      </c>
      <c r="C71" s="101" t="str">
        <f t="shared" si="1"/>
        <v>Minimisation des places de parc pour voitures</v>
      </c>
      <c r="D71" s="102" t="s">
        <v>169</v>
      </c>
      <c r="E71" s="102" t="s">
        <v>170</v>
      </c>
      <c r="F71" s="102" t="s">
        <v>331</v>
      </c>
    </row>
    <row r="72" spans="1:6" x14ac:dyDescent="0.25">
      <c r="A72" s="119" t="s">
        <v>31</v>
      </c>
      <c r="B72" s="100">
        <v>69</v>
      </c>
      <c r="C72" s="101" t="str">
        <f t="shared" si="1"/>
        <v>Mesures de réduction du trafic</v>
      </c>
      <c r="D72" s="102" t="s">
        <v>171</v>
      </c>
      <c r="E72" s="102" t="s">
        <v>172</v>
      </c>
      <c r="F72" s="102" t="s">
        <v>332</v>
      </c>
    </row>
    <row r="73" spans="1:6" x14ac:dyDescent="0.25">
      <c r="A73" s="119" t="s">
        <v>32</v>
      </c>
      <c r="B73" s="100">
        <v>70</v>
      </c>
      <c r="C73" s="101" t="str">
        <f t="shared" si="1"/>
        <v>Gestion de la mobilité pour réduire le TIM</v>
      </c>
      <c r="D73" s="102" t="s">
        <v>173</v>
      </c>
      <c r="E73" s="102" t="s">
        <v>174</v>
      </c>
      <c r="F73" s="102" t="s">
        <v>333</v>
      </c>
    </row>
    <row r="74" spans="1:6" x14ac:dyDescent="0.25">
      <c r="A74" s="119" t="s">
        <v>33</v>
      </c>
      <c r="B74" s="100">
        <v>71</v>
      </c>
      <c r="C74" s="101" t="str">
        <f t="shared" si="1"/>
        <v>Stations de recharge bidirectionnelles</v>
      </c>
      <c r="D74" s="102" t="s">
        <v>175</v>
      </c>
      <c r="E74" s="102" t="s">
        <v>176</v>
      </c>
      <c r="F74" s="102" t="s">
        <v>334</v>
      </c>
    </row>
    <row r="75" spans="1:6" ht="13" thickBot="1" x14ac:dyDescent="0.3">
      <c r="A75" s="119" t="s">
        <v>34</v>
      </c>
      <c r="B75" s="103">
        <v>72</v>
      </c>
      <c r="C75" s="104" t="str">
        <f t="shared" si="1"/>
        <v>Joker "Mobilité"</v>
      </c>
      <c r="D75" s="105" t="s">
        <v>177</v>
      </c>
      <c r="E75" s="105" t="s">
        <v>178</v>
      </c>
      <c r="F75" s="105" t="s">
        <v>335</v>
      </c>
    </row>
    <row r="76" spans="1:6" ht="50" x14ac:dyDescent="0.25">
      <c r="B76" s="106">
        <v>73</v>
      </c>
      <c r="C76" s="107" t="str">
        <f t="shared" si="1"/>
        <v>La certification Minergie, Minergie-P ou Minergie-A de toutes les nouvelles constructions (avec ou sans le complément ECO) est-elle prévue?</v>
      </c>
      <c r="D76" s="108" t="s">
        <v>179</v>
      </c>
      <c r="E76" s="108" t="s">
        <v>180</v>
      </c>
      <c r="F76" s="108" t="s">
        <v>336</v>
      </c>
    </row>
    <row r="77" spans="1:6" ht="25" x14ac:dyDescent="0.25">
      <c r="B77" s="100">
        <v>74</v>
      </c>
      <c r="C77" s="101" t="str">
        <f t="shared" si="1"/>
        <v>Y a-t-il des bâtiments existants qui doivent être conservés ?</v>
      </c>
      <c r="D77" s="102" t="s">
        <v>181</v>
      </c>
      <c r="E77" s="102" t="s">
        <v>182</v>
      </c>
      <c r="F77" s="102" t="s">
        <v>337</v>
      </c>
    </row>
    <row r="78" spans="1:6" ht="75" x14ac:dyDescent="0.25">
      <c r="B78" s="100">
        <v>75</v>
      </c>
      <c r="C78" s="101" t="str">
        <f t="shared" si="1"/>
        <v>La certification Minergie ou une classe C du CECB* pour l'efficacité de l'enveloppe du bâtiment est-elle prévue pour la rénovation des bâtiments existants (exception faite des bâtiments protégés)? *max. 20 % de la SRE totale du quartier</v>
      </c>
      <c r="D78" s="102" t="s">
        <v>381</v>
      </c>
      <c r="E78" s="102" t="s">
        <v>382</v>
      </c>
      <c r="F78" s="102" t="s">
        <v>383</v>
      </c>
    </row>
    <row r="79" spans="1:6" ht="62.5" x14ac:dyDescent="0.25">
      <c r="B79" s="100">
        <v>76</v>
      </c>
      <c r="C79" s="101" t="str">
        <f t="shared" si="1"/>
        <v>Est-il possible de créer une gérance commune pour tous les propriétaires fonciers et qui dirige le développement ou la transformation du quartier et la phase initiale de son exploitation ?</v>
      </c>
      <c r="D79" s="102" t="s">
        <v>183</v>
      </c>
      <c r="E79" s="102" t="s">
        <v>184</v>
      </c>
      <c r="F79" s="102" t="s">
        <v>338</v>
      </c>
    </row>
    <row r="80" spans="1:6" ht="100" x14ac:dyDescent="0.25">
      <c r="B80" s="100">
        <v>77</v>
      </c>
      <c r="C80" s="101" t="str">
        <f t="shared" si="1"/>
        <v xml:space="preserve">Un module de Monitoring Minergie comprenant le suivi en exploitation, ou un système équivalent (c-à-d un système qui permet d'évaluer les indices énergétiques sur la base des consommations mesurées au niveau du quartier et des bâtiments et de les comparer avec les indices énergétiques) est-il prévu ? </v>
      </c>
      <c r="D80" s="102" t="s">
        <v>185</v>
      </c>
      <c r="E80" s="102" t="s">
        <v>186</v>
      </c>
      <c r="F80" s="102" t="s">
        <v>339</v>
      </c>
    </row>
    <row r="81" spans="2:6" ht="75" x14ac:dyDescent="0.25">
      <c r="B81" s="100">
        <v>78</v>
      </c>
      <c r="C81" s="101" t="str">
        <f t="shared" si="1"/>
        <v>Un contrôle par Minergie des indices de performance énergétiques basés sur les consommations mesurées au cours des premières années d'exploitation et l'optimisation nécessaire en cas d'anomalies est-il possible ?</v>
      </c>
      <c r="D81" s="102" t="s">
        <v>187</v>
      </c>
      <c r="E81" s="102" t="s">
        <v>188</v>
      </c>
      <c r="F81" s="102" t="s">
        <v>340</v>
      </c>
    </row>
    <row r="82" spans="2:6" ht="50" x14ac:dyDescent="0.25">
      <c r="B82" s="100">
        <v>79</v>
      </c>
      <c r="C82" s="101" t="str">
        <f t="shared" si="1"/>
        <v>La chaleur (chauffage et eau chaude) est-elle produite avec des énergies renouvelables dans tous les bâtiments, ou cela est-il prévu ?</v>
      </c>
      <c r="D82" s="102" t="s">
        <v>189</v>
      </c>
      <c r="E82" s="102" t="s">
        <v>190</v>
      </c>
      <c r="F82" s="102" t="s">
        <v>378</v>
      </c>
    </row>
    <row r="83" spans="2:6" ht="63.65" customHeight="1" x14ac:dyDescent="0.25">
      <c r="B83" s="100">
        <v>80</v>
      </c>
      <c r="C83" s="101" t="str">
        <f t="shared" si="1"/>
        <v>Un concept énergétique est-il ou sera-t-il été élaboré pour l'approvisionnement en énergie thermique ?</v>
      </c>
      <c r="D83" s="102" t="s">
        <v>191</v>
      </c>
      <c r="E83" s="102" t="s">
        <v>192</v>
      </c>
      <c r="F83" s="102" t="s">
        <v>341</v>
      </c>
    </row>
    <row r="84" spans="2:6" ht="25" x14ac:dyDescent="0.25">
      <c r="B84" s="100">
        <v>81</v>
      </c>
      <c r="C84" s="101" t="str">
        <f t="shared" si="1"/>
        <v>Le raccordement à un réseau de chauffage à distance est-il prévu ?</v>
      </c>
      <c r="D84" s="102" t="s">
        <v>193</v>
      </c>
      <c r="E84" s="102" t="s">
        <v>194</v>
      </c>
      <c r="F84" s="102" t="s">
        <v>342</v>
      </c>
    </row>
    <row r="85" spans="2:6" ht="25" x14ac:dyDescent="0.25">
      <c r="B85" s="100">
        <v>82</v>
      </c>
      <c r="C85" s="101" t="str">
        <f t="shared" si="1"/>
        <v>La part d'énergie fossile dans ce chauffage à distance est-elle inférieure à 25 % ?</v>
      </c>
      <c r="D85" s="102" t="s">
        <v>195</v>
      </c>
      <c r="E85" s="102" t="s">
        <v>196</v>
      </c>
      <c r="F85" s="102" t="s">
        <v>343</v>
      </c>
    </row>
    <row r="86" spans="2:6" ht="25" x14ac:dyDescent="0.25">
      <c r="B86" s="100">
        <v>83</v>
      </c>
      <c r="C86" s="101" t="str">
        <f t="shared" si="1"/>
        <v>Le potentiel de production d'énergie solaire sur les toits est-il exploité ?</v>
      </c>
      <c r="D86" s="102" t="s">
        <v>197</v>
      </c>
      <c r="E86" s="102" t="s">
        <v>198</v>
      </c>
      <c r="F86" s="102" t="s">
        <v>344</v>
      </c>
    </row>
    <row r="87" spans="2:6" ht="25" x14ac:dyDescent="0.25">
      <c r="B87" s="100">
        <v>84</v>
      </c>
      <c r="C87" s="101" t="str">
        <f t="shared" si="1"/>
        <v>La construction de plus d'un niveau sous-terrain est-elle prévue ?</v>
      </c>
      <c r="D87" s="102" t="s">
        <v>199</v>
      </c>
      <c r="E87" s="102" t="s">
        <v>200</v>
      </c>
      <c r="F87" s="102" t="s">
        <v>345</v>
      </c>
    </row>
    <row r="88" spans="2:6" ht="25" x14ac:dyDescent="0.25">
      <c r="B88" s="100">
        <v>85</v>
      </c>
      <c r="C88" s="101" t="str">
        <f t="shared" si="1"/>
        <v>De nombreux bâtiments de moins de 60 ans sont-ils déconstruits ?</v>
      </c>
      <c r="D88" s="102" t="s">
        <v>201</v>
      </c>
      <c r="E88" s="102" t="s">
        <v>202</v>
      </c>
      <c r="F88" s="102" t="s">
        <v>346</v>
      </c>
    </row>
    <row r="89" spans="2:6" ht="25" x14ac:dyDescent="0.25">
      <c r="B89" s="100">
        <v>86</v>
      </c>
      <c r="C89" s="101" t="str">
        <f t="shared" si="1"/>
        <v>Les nouveaux bâtiments prévoient-ils des portées supérieures à la moyenne ?</v>
      </c>
      <c r="D89" s="102" t="s">
        <v>203</v>
      </c>
      <c r="E89" s="102" t="s">
        <v>204</v>
      </c>
      <c r="F89" s="102" t="s">
        <v>347</v>
      </c>
    </row>
    <row r="90" spans="2:6" ht="25" x14ac:dyDescent="0.25">
      <c r="B90" s="100">
        <v>87</v>
      </c>
      <c r="C90" s="101" t="str">
        <f t="shared" si="1"/>
        <v>Les nouveaux bâtiments seront-ils majoritairement construits en massif ?</v>
      </c>
      <c r="D90" s="102" t="s">
        <v>205</v>
      </c>
      <c r="E90" s="102" t="s">
        <v>206</v>
      </c>
      <c r="F90" s="102" t="s">
        <v>348</v>
      </c>
    </row>
    <row r="91" spans="2:6" ht="37.5" x14ac:dyDescent="0.25">
      <c r="B91" s="100">
        <v>88</v>
      </c>
      <c r="C91" s="101" t="str">
        <f t="shared" si="1"/>
        <v>Des surfaces vitrées supérieures à la moyenne sont-elles prévues dans les nouveaux bâtiments ?</v>
      </c>
      <c r="D91" s="102" t="s">
        <v>207</v>
      </c>
      <c r="E91" s="102" t="s">
        <v>208</v>
      </c>
      <c r="F91" s="102" t="s">
        <v>349</v>
      </c>
    </row>
    <row r="92" spans="2:6" ht="25" x14ac:dyDescent="0.25">
      <c r="B92" s="100">
        <v>89</v>
      </c>
      <c r="C92" s="101" t="str">
        <f t="shared" si="1"/>
        <v>Est-il possible de végétaliser au moins 40 % des surfaces autour des bâtiments ?</v>
      </c>
      <c r="D92" s="102" t="s">
        <v>209</v>
      </c>
      <c r="E92" s="102" t="s">
        <v>210</v>
      </c>
      <c r="F92" s="102" t="s">
        <v>350</v>
      </c>
    </row>
    <row r="93" spans="2:6" ht="25" x14ac:dyDescent="0.25">
      <c r="B93" s="100">
        <v>90</v>
      </c>
      <c r="C93" s="101" t="str">
        <f t="shared" si="1"/>
        <v>Est-il possible de conserver 1/3 des arbres sains existants ?</v>
      </c>
      <c r="D93" s="102" t="s">
        <v>211</v>
      </c>
      <c r="E93" s="102" t="s">
        <v>212</v>
      </c>
      <c r="F93" s="102" t="s">
        <v>351</v>
      </c>
    </row>
    <row r="94" spans="2:6" ht="62.5" x14ac:dyDescent="0.25">
      <c r="B94" s="100">
        <v>91</v>
      </c>
      <c r="C94" s="101" t="str">
        <f t="shared" si="1"/>
        <v>Est-il possible de planter de nouveaux arbres de manière à obtenir au total une part d'ombrage par les arbres de 15 à 25 % (en fonction des catégories d'ouvrages) ?</v>
      </c>
      <c r="D94" s="102" t="s">
        <v>213</v>
      </c>
      <c r="E94" s="102" t="s">
        <v>214</v>
      </c>
      <c r="F94" s="102" t="s">
        <v>352</v>
      </c>
    </row>
    <row r="95" spans="2:6" ht="50" x14ac:dyDescent="0.25">
      <c r="B95" s="100">
        <v>92</v>
      </c>
      <c r="C95" s="101" t="str">
        <f t="shared" si="1"/>
        <v>Les trottoirs, les pistes cyclables, les places et les parkings à faible trafic peuvent-ils être aménagés de manière à permettre l'infiltration d'eau ?</v>
      </c>
      <c r="D95" s="102" t="s">
        <v>215</v>
      </c>
      <c r="E95" s="102" t="s">
        <v>216</v>
      </c>
      <c r="F95" s="102" t="s">
        <v>353</v>
      </c>
    </row>
    <row r="96" spans="2:6" ht="37.5" x14ac:dyDescent="0.25">
      <c r="B96" s="100">
        <v>93</v>
      </c>
      <c r="C96" s="101" t="str">
        <f t="shared" si="1"/>
        <v xml:space="preserve">L'eau de pluie d'au moins deux tiers des toits peut-elle être retenue ou infiltrée localement ? </v>
      </c>
      <c r="D96" s="102" t="s">
        <v>217</v>
      </c>
      <c r="E96" s="102" t="s">
        <v>218</v>
      </c>
      <c r="F96" s="102" t="s">
        <v>354</v>
      </c>
    </row>
    <row r="97" spans="2:6" ht="37.5" x14ac:dyDescent="0.25">
      <c r="B97" s="100">
        <v>94</v>
      </c>
      <c r="C97" s="101" t="str">
        <f t="shared" si="1"/>
        <v>Un espace important est-il prévu pour le stationnement des vélos (p. ex. logement = 1 place de parc pour vélo par chambre) ?</v>
      </c>
      <c r="D97" s="102" t="s">
        <v>219</v>
      </c>
      <c r="E97" s="102" t="s">
        <v>220</v>
      </c>
      <c r="F97" s="102" t="s">
        <v>355</v>
      </c>
    </row>
    <row r="98" spans="2:6" ht="50" x14ac:dyDescent="0.25">
      <c r="B98" s="100">
        <v>95</v>
      </c>
      <c r="C98" s="101" t="str">
        <f t="shared" si="1"/>
        <v>Les places de stationnement pour vélos sont-elles équipées d'un bon éclairage, de possibilités d'attacher les vélos et d'espaces de circulation suffisants ?</v>
      </c>
      <c r="D98" s="102" t="s">
        <v>221</v>
      </c>
      <c r="E98" s="102" t="s">
        <v>222</v>
      </c>
      <c r="F98" s="102" t="s">
        <v>356</v>
      </c>
    </row>
    <row r="99" spans="2:6" ht="50" x14ac:dyDescent="0.25">
      <c r="B99" s="100">
        <v>96</v>
      </c>
      <c r="C99" s="101" t="str">
        <f t="shared" si="1"/>
        <v>Une desserte finement maillée est-elle prévue pour les vélos et les piétons (par ex. sans grands détours autour des bâtiments) ?</v>
      </c>
      <c r="D99" s="102" t="s">
        <v>223</v>
      </c>
      <c r="E99" s="102" t="s">
        <v>224</v>
      </c>
      <c r="F99" s="102" t="s">
        <v>357</v>
      </c>
    </row>
    <row r="100" spans="2:6" ht="37.5" x14ac:dyDescent="0.25">
      <c r="B100" s="100">
        <v>97</v>
      </c>
      <c r="C100" s="101" t="str">
        <f t="shared" si="1"/>
        <v>Est-il possible d'assurer un bon raccordement au réseau cyclable et piétonnier en dehors du quartier ?</v>
      </c>
      <c r="D100" s="102" t="s">
        <v>225</v>
      </c>
      <c r="E100" s="102" t="s">
        <v>226</v>
      </c>
      <c r="F100" s="102" t="s">
        <v>358</v>
      </c>
    </row>
    <row r="101" spans="2:6" ht="62.5" x14ac:dyDescent="0.25">
      <c r="B101" s="100">
        <v>98</v>
      </c>
      <c r="C101" s="101" t="str">
        <f t="shared" si="1"/>
        <v xml:space="preserve">Pour au moins 60 % des places de parc pour voitures dans les nouveaux bâtiments, les installations électriques peuvent-elles être mises en place (avec prise électrique mais sans borne de recharge) ? </v>
      </c>
      <c r="D101" s="102" t="s">
        <v>227</v>
      </c>
      <c r="E101" s="102" t="s">
        <v>228</v>
      </c>
      <c r="F101" s="102" t="s">
        <v>379</v>
      </c>
    </row>
    <row r="102" spans="2:6" ht="62.5" x14ac:dyDescent="0.25">
      <c r="B102" s="100">
        <v>99</v>
      </c>
      <c r="C102" s="101" t="str">
        <f t="shared" si="1"/>
        <v>Les gaines et les systèmes de support de câbles peuvent-ils être installés sur les places de stationnement des bâtiments existants rénovés ? S'il n'y a pas de bâtiments existants, répondez par « oui ».</v>
      </c>
      <c r="D102" s="102" t="s">
        <v>229</v>
      </c>
      <c r="E102" s="102" t="s">
        <v>230</v>
      </c>
      <c r="F102" s="102" t="s">
        <v>359</v>
      </c>
    </row>
    <row r="103" spans="2:6" ht="62.5" x14ac:dyDescent="0.25">
      <c r="B103" s="100">
        <v>100</v>
      </c>
      <c r="C103" s="101" t="str">
        <f t="shared" si="1"/>
        <v>Un système de partage de véhicules (sur le quartier ou à proximité de celui-ci, peut aussi être avec un fournisseur externe) est-il prévu? Par exemple, partage de vélos, Hub Mobility ou partage de scooters.</v>
      </c>
      <c r="D103" s="102" t="s">
        <v>231</v>
      </c>
      <c r="E103" s="102" t="s">
        <v>232</v>
      </c>
      <c r="F103" s="102" t="s">
        <v>380</v>
      </c>
    </row>
    <row r="104" spans="2:6" ht="37.5" x14ac:dyDescent="0.25">
      <c r="B104" s="100">
        <v>101</v>
      </c>
      <c r="C104" s="101" t="str">
        <f t="shared" si="1"/>
        <v>Une offre de logements ciblée avec des plans d'étage bien conçus permet de garantir une densité d'utilisation élevée.</v>
      </c>
      <c r="D104" s="102" t="s">
        <v>233</v>
      </c>
      <c r="E104" s="102" t="s">
        <v>234</v>
      </c>
      <c r="F104" s="102" t="s">
        <v>360</v>
      </c>
    </row>
    <row r="105" spans="2:6" ht="87.5" x14ac:dyDescent="0.25">
      <c r="B105" s="100">
        <v>102</v>
      </c>
      <c r="C105" s="101" t="str">
        <f t="shared" si="1"/>
        <v>Le monitoring d'au moins un tiers des bâtiments d'habitation (par rapport à la part de SRE) sera développé pour que les occupants puissent facilement consulter les paramètres énergétiques (électricité, chaleur, froid) pour leur unité d'utilisation sur un affichage numérique.</v>
      </c>
      <c r="D105" s="102" t="s">
        <v>235</v>
      </c>
      <c r="E105" s="102" t="s">
        <v>236</v>
      </c>
      <c r="F105" s="102" t="s">
        <v>361</v>
      </c>
    </row>
    <row r="106" spans="2:6" ht="25" x14ac:dyDescent="0.25">
      <c r="B106" s="100">
        <v>103</v>
      </c>
      <c r="C106" s="101" t="str">
        <f t="shared" si="1"/>
        <v>Une autre mesure ayant un effet positif sur le thème B sera mise en œuvre.</v>
      </c>
      <c r="D106" s="102" t="s">
        <v>237</v>
      </c>
      <c r="E106" s="102" t="s">
        <v>238</v>
      </c>
      <c r="F106" s="102" t="s">
        <v>362</v>
      </c>
    </row>
    <row r="107" spans="2:6" ht="50" x14ac:dyDescent="0.25">
      <c r="B107" s="100">
        <v>104</v>
      </c>
      <c r="C107" s="101" t="str">
        <f t="shared" si="1"/>
        <v>Une solution de stockage à long terme innovante sera mise en œuvre pour stocker de l'énergie thermique ou électrique produite sur le quartier.</v>
      </c>
      <c r="D107" s="102" t="s">
        <v>239</v>
      </c>
      <c r="E107" s="102" t="s">
        <v>240</v>
      </c>
      <c r="F107" s="102" t="s">
        <v>363</v>
      </c>
    </row>
    <row r="108" spans="2:6" ht="100" x14ac:dyDescent="0.25">
      <c r="B108" s="100">
        <v>105</v>
      </c>
      <c r="C108" s="101" t="str">
        <f t="shared" si="1"/>
        <v xml:space="preserve">Une part importante des matériaux de construction provient de matériaux obtenus localement (par ex. isolation, éléments porteurs, remblai, revêtement des murs,...). Distances max. jusqu'au lieu d'extraction : terre, argile, pierres, gravier et sable : 25 km, autres matériaux de construction : 100 km. </v>
      </c>
      <c r="D108" s="102" t="s">
        <v>241</v>
      </c>
      <c r="E108" s="102" t="s">
        <v>242</v>
      </c>
      <c r="F108" s="102" t="s">
        <v>364</v>
      </c>
    </row>
    <row r="109" spans="2:6" ht="87.5" x14ac:dyDescent="0.25">
      <c r="B109" s="100">
        <v>106</v>
      </c>
      <c r="C109" s="101" t="str">
        <f t="shared" si="1"/>
        <v>Des mesures de réemploi d'éléments de construction sont mises en œuvre. Des listes de réemploi sont établies pour tous les bâtiments déconstruits (totalement ou en partie). Les éléments de construction réutilisés sont indiqués sur les plans de construction.</v>
      </c>
      <c r="D109" s="102" t="s">
        <v>243</v>
      </c>
      <c r="E109" s="102" t="s">
        <v>244</v>
      </c>
      <c r="F109" s="102" t="s">
        <v>365</v>
      </c>
    </row>
    <row r="110" spans="2:6" ht="50" x14ac:dyDescent="0.25">
      <c r="B110" s="100">
        <v>107</v>
      </c>
      <c r="C110" s="101" t="str">
        <f t="shared" si="1"/>
        <v>Au maximum 40 % des matériaux d'excavation normaux sont évacués. La quantité normale de déblais est de 1 m3 par m2 de SRE.</v>
      </c>
      <c r="D110" s="102" t="s">
        <v>245</v>
      </c>
      <c r="E110" s="102" t="s">
        <v>246</v>
      </c>
      <c r="F110" s="102" t="s">
        <v>366</v>
      </c>
    </row>
    <row r="111" spans="2:6" ht="25" x14ac:dyDescent="0.25">
      <c r="B111" s="100">
        <v>108</v>
      </c>
      <c r="C111" s="101" t="str">
        <f t="shared" si="1"/>
        <v>Une  autre mesure ayant un effet positif sur le thème C est mise en œuvre.</v>
      </c>
      <c r="D111" s="102" t="s">
        <v>247</v>
      </c>
      <c r="E111" s="102" t="s">
        <v>248</v>
      </c>
      <c r="F111" s="102" t="s">
        <v>367</v>
      </c>
    </row>
    <row r="112" spans="2:6" ht="37.5" x14ac:dyDescent="0.25">
      <c r="B112" s="100">
        <v>109</v>
      </c>
      <c r="C112" s="101" t="str">
        <f t="shared" si="1"/>
        <v>L'orientation et la structure des nouvelles constructions sont planifiées de manière à garantir une bonne aération du quartier.</v>
      </c>
      <c r="D112" s="102" t="s">
        <v>249</v>
      </c>
      <c r="E112" s="102" t="s">
        <v>250</v>
      </c>
      <c r="F112" s="102" t="s">
        <v>368</v>
      </c>
    </row>
    <row r="113" spans="2:6" ht="37.5" x14ac:dyDescent="0.25">
      <c r="B113" s="100">
        <v>110</v>
      </c>
      <c r="C113" s="101" t="str">
        <f t="shared" si="1"/>
        <v>L'eau de pluie provenant d'au moins 20 % des surfaces de toit est stockée et utilisée à des fins privées ou commerciales.</v>
      </c>
      <c r="D113" s="102" t="s">
        <v>251</v>
      </c>
      <c r="E113" s="102" t="s">
        <v>252</v>
      </c>
      <c r="F113" s="102" t="s">
        <v>369</v>
      </c>
    </row>
    <row r="114" spans="2:6" ht="62.5" x14ac:dyDescent="0.25">
      <c r="B114" s="100">
        <v>111</v>
      </c>
      <c r="C114" s="101" t="str">
        <f t="shared" si="1"/>
        <v>La construction de nouvelles infrastructures souterraines sous des espaces libres situés en dehors de l’emprise au sol des bâtiments existants ou de nouvelles constructions est exclue.</v>
      </c>
      <c r="D114" s="102" t="s">
        <v>253</v>
      </c>
      <c r="E114" s="102" t="s">
        <v>254</v>
      </c>
      <c r="F114" s="102" t="s">
        <v>370</v>
      </c>
    </row>
    <row r="115" spans="2:6" ht="25" x14ac:dyDescent="0.25">
      <c r="B115" s="100">
        <v>112</v>
      </c>
      <c r="C115" s="101" t="str">
        <f t="shared" si="1"/>
        <v>Une autre mesure ayant un effet positif sur le thème D est mise en œuvre.</v>
      </c>
      <c r="D115" s="102" t="s">
        <v>255</v>
      </c>
      <c r="E115" s="102" t="s">
        <v>256</v>
      </c>
      <c r="F115" s="102" t="s">
        <v>371</v>
      </c>
    </row>
    <row r="116" spans="2:6" ht="50" x14ac:dyDescent="0.25">
      <c r="B116" s="100">
        <v>113</v>
      </c>
      <c r="C116" s="101" t="str">
        <f t="shared" si="1"/>
        <v>On prévoit particulièrement peu de places de stationnement (PP) pour voitures de tourisme. Par exemple, habitat en zone rurale : moins de 1 PP par logement.</v>
      </c>
      <c r="D116" s="102" t="s">
        <v>257</v>
      </c>
      <c r="E116" s="102" t="s">
        <v>258</v>
      </c>
      <c r="F116" s="102" t="s">
        <v>372</v>
      </c>
    </row>
    <row r="117" spans="2:6" ht="63" thickBot="1" x14ac:dyDescent="0.3">
      <c r="B117" s="109">
        <v>114</v>
      </c>
      <c r="C117" s="110" t="str">
        <f t="shared" si="1"/>
        <v>Au moins deux aménagements différents contribuant à réduire le besoin en mobilité des habitant·e·s sont créés. Il peut s'agir par exemple d'une épicerie, d'un restaurant ou d'un jardin d'enfants.</v>
      </c>
      <c r="D117" s="102" t="s">
        <v>259</v>
      </c>
      <c r="E117" s="102" t="s">
        <v>260</v>
      </c>
      <c r="F117" s="102" t="s">
        <v>373</v>
      </c>
    </row>
    <row r="118" spans="2:6" ht="75" x14ac:dyDescent="0.25">
      <c r="B118" s="112">
        <v>115</v>
      </c>
      <c r="C118" s="113" t="str">
        <f t="shared" si="1"/>
        <v>Au moins deux mesures visant à réduire le trafic individuel motorisé sont mises en œuvre. Par exemple, des offres de services pour les utilisateur·trice·s de vélos ou des dispositions contractuelles limitant les possibilités de posséder une voiture.</v>
      </c>
      <c r="D118" s="102" t="s">
        <v>261</v>
      </c>
      <c r="E118" s="102" t="s">
        <v>262</v>
      </c>
      <c r="F118" s="102" t="s">
        <v>374</v>
      </c>
    </row>
    <row r="119" spans="2:6" ht="37.5" x14ac:dyDescent="0.25">
      <c r="B119" s="100">
        <v>116</v>
      </c>
      <c r="C119" s="101" t="str">
        <f t="shared" si="1"/>
        <v>Au moins 5 % des places de stationnement pour voitures particulières sont équipées de stations de recharge bidirectionnelles.</v>
      </c>
      <c r="D119" s="102" t="s">
        <v>263</v>
      </c>
      <c r="E119" s="102" t="s">
        <v>264</v>
      </c>
      <c r="F119" s="102" t="s">
        <v>375</v>
      </c>
    </row>
    <row r="120" spans="2:6" ht="25" x14ac:dyDescent="0.25">
      <c r="B120" s="100">
        <v>117</v>
      </c>
      <c r="C120" s="101" t="str">
        <f t="shared" si="1"/>
        <v>Une autre mesure ayant un effet positif sur le thème E est mise en œuvre.</v>
      </c>
      <c r="D120" s="102" t="s">
        <v>265</v>
      </c>
      <c r="E120" s="102" t="s">
        <v>266</v>
      </c>
      <c r="F120" s="102" t="s">
        <v>376</v>
      </c>
    </row>
    <row r="121" spans="2:6" x14ac:dyDescent="0.25">
      <c r="B121" s="100">
        <v>118</v>
      </c>
      <c r="C121" s="101">
        <f t="shared" si="1"/>
        <v>0</v>
      </c>
      <c r="D121" s="102"/>
      <c r="E121" s="102"/>
      <c r="F121" s="102"/>
    </row>
    <row r="122" spans="2:6" x14ac:dyDescent="0.25">
      <c r="B122" s="100">
        <v>119</v>
      </c>
      <c r="C122" s="101">
        <f t="shared" si="1"/>
        <v>0</v>
      </c>
      <c r="D122" s="102"/>
      <c r="E122" s="102"/>
      <c r="F122" s="102"/>
    </row>
    <row r="123" spans="2:6" x14ac:dyDescent="0.25">
      <c r="B123" s="100">
        <v>120</v>
      </c>
      <c r="C123" s="101">
        <f t="shared" si="1"/>
        <v>0</v>
      </c>
      <c r="D123" s="102"/>
      <c r="E123" s="102"/>
      <c r="F123" s="102"/>
    </row>
    <row r="124" spans="2:6" x14ac:dyDescent="0.25">
      <c r="B124" s="100">
        <v>121</v>
      </c>
      <c r="C124" s="101">
        <f t="shared" si="1"/>
        <v>0</v>
      </c>
      <c r="D124" s="102"/>
      <c r="E124" s="102"/>
      <c r="F124" s="102"/>
    </row>
    <row r="125" spans="2:6" x14ac:dyDescent="0.25">
      <c r="B125" s="100">
        <v>122</v>
      </c>
      <c r="C125" s="101">
        <f t="shared" si="1"/>
        <v>0</v>
      </c>
      <c r="D125" s="102"/>
      <c r="E125" s="102"/>
      <c r="F125" s="102"/>
    </row>
    <row r="126" spans="2:6" x14ac:dyDescent="0.25">
      <c r="B126" s="100">
        <v>123</v>
      </c>
      <c r="C126" s="101">
        <f t="shared" si="1"/>
        <v>0</v>
      </c>
      <c r="D126" s="105"/>
      <c r="E126" s="102"/>
      <c r="F126" s="102"/>
    </row>
    <row r="127" spans="2:6" x14ac:dyDescent="0.25">
      <c r="B127" s="100">
        <v>124</v>
      </c>
      <c r="C127" s="101">
        <f t="shared" si="1"/>
        <v>0</v>
      </c>
      <c r="D127" s="105"/>
      <c r="E127" s="102"/>
      <c r="F127" s="102"/>
    </row>
    <row r="128" spans="2:6" x14ac:dyDescent="0.25">
      <c r="B128" s="100">
        <v>125</v>
      </c>
      <c r="C128" s="101">
        <f t="shared" si="1"/>
        <v>0</v>
      </c>
      <c r="D128" s="105"/>
      <c r="E128" s="102"/>
      <c r="F128" s="102"/>
    </row>
    <row r="129" spans="2:6" x14ac:dyDescent="0.25">
      <c r="B129" s="100">
        <v>126</v>
      </c>
      <c r="C129" s="101">
        <f t="shared" si="1"/>
        <v>0</v>
      </c>
      <c r="D129" s="105"/>
      <c r="E129" s="102"/>
      <c r="F129" s="102"/>
    </row>
    <row r="130" spans="2:6" x14ac:dyDescent="0.25">
      <c r="B130" s="100">
        <v>127</v>
      </c>
      <c r="C130" s="101">
        <f t="shared" si="1"/>
        <v>0</v>
      </c>
      <c r="D130" s="105"/>
      <c r="E130" s="102"/>
      <c r="F130" s="102"/>
    </row>
    <row r="131" spans="2:6" x14ac:dyDescent="0.25">
      <c r="B131" s="100">
        <v>128</v>
      </c>
      <c r="C131" s="101">
        <f t="shared" si="1"/>
        <v>0</v>
      </c>
      <c r="D131" s="105"/>
      <c r="E131" s="102"/>
      <c r="F131" s="102"/>
    </row>
    <row r="132" spans="2:6" x14ac:dyDescent="0.25">
      <c r="B132" s="100">
        <v>129</v>
      </c>
      <c r="C132" s="101">
        <f t="shared" si="1"/>
        <v>0</v>
      </c>
      <c r="D132" s="105"/>
      <c r="E132" s="102"/>
      <c r="F132" s="102"/>
    </row>
    <row r="133" spans="2:6" x14ac:dyDescent="0.25">
      <c r="B133" s="100">
        <v>130</v>
      </c>
      <c r="C133" s="101">
        <f t="shared" ref="C133:C144" si="2">INDEX($D$4:$F$507,$B133,$D$1)</f>
        <v>0</v>
      </c>
      <c r="D133" s="102"/>
      <c r="E133" s="102"/>
      <c r="F133" s="102"/>
    </row>
    <row r="134" spans="2:6" x14ac:dyDescent="0.25">
      <c r="B134" s="100">
        <v>131</v>
      </c>
      <c r="C134" s="101">
        <f t="shared" si="2"/>
        <v>0</v>
      </c>
      <c r="D134" s="102"/>
      <c r="E134" s="102"/>
      <c r="F134" s="102"/>
    </row>
    <row r="135" spans="2:6" x14ac:dyDescent="0.25">
      <c r="B135" s="100">
        <v>132</v>
      </c>
      <c r="C135" s="101">
        <f t="shared" si="2"/>
        <v>0</v>
      </c>
      <c r="D135" s="102"/>
      <c r="E135" s="102"/>
      <c r="F135" s="102"/>
    </row>
    <row r="136" spans="2:6" x14ac:dyDescent="0.25">
      <c r="B136" s="100">
        <v>133</v>
      </c>
      <c r="C136" s="101">
        <f t="shared" si="2"/>
        <v>0</v>
      </c>
      <c r="D136" s="102"/>
      <c r="E136" s="102"/>
      <c r="F136" s="102"/>
    </row>
    <row r="137" spans="2:6" x14ac:dyDescent="0.25">
      <c r="B137" s="100">
        <v>134</v>
      </c>
      <c r="C137" s="101">
        <f t="shared" si="2"/>
        <v>0</v>
      </c>
      <c r="D137" s="102"/>
      <c r="E137" s="102"/>
      <c r="F137" s="102"/>
    </row>
    <row r="138" spans="2:6" x14ac:dyDescent="0.25">
      <c r="B138" s="100">
        <v>135</v>
      </c>
      <c r="C138" s="101">
        <f t="shared" si="2"/>
        <v>0</v>
      </c>
      <c r="D138" s="102"/>
      <c r="E138" s="102"/>
      <c r="F138" s="102"/>
    </row>
    <row r="139" spans="2:6" x14ac:dyDescent="0.25">
      <c r="B139" s="100">
        <v>136</v>
      </c>
      <c r="C139" s="101">
        <f t="shared" si="2"/>
        <v>0</v>
      </c>
      <c r="D139" s="102"/>
      <c r="E139" s="102"/>
      <c r="F139" s="102"/>
    </row>
    <row r="140" spans="2:6" x14ac:dyDescent="0.25">
      <c r="B140" s="100">
        <v>137</v>
      </c>
      <c r="C140" s="101">
        <f t="shared" si="2"/>
        <v>0</v>
      </c>
      <c r="D140" s="115"/>
      <c r="E140" s="115"/>
      <c r="F140" s="115"/>
    </row>
    <row r="141" spans="2:6" x14ac:dyDescent="0.25">
      <c r="B141" s="100">
        <v>138</v>
      </c>
      <c r="C141" s="101">
        <f t="shared" si="2"/>
        <v>0</v>
      </c>
      <c r="D141" s="102"/>
      <c r="E141" s="102"/>
      <c r="F141" s="102"/>
    </row>
    <row r="142" spans="2:6" x14ac:dyDescent="0.25">
      <c r="B142" s="100">
        <v>139</v>
      </c>
      <c r="C142" s="101">
        <f t="shared" si="2"/>
        <v>0</v>
      </c>
      <c r="D142" s="102"/>
      <c r="E142" s="102"/>
      <c r="F142" s="102"/>
    </row>
    <row r="143" spans="2:6" x14ac:dyDescent="0.25">
      <c r="B143" s="100">
        <v>140</v>
      </c>
      <c r="C143" s="101">
        <f t="shared" si="2"/>
        <v>0</v>
      </c>
      <c r="D143" s="102"/>
      <c r="E143" s="102"/>
      <c r="F143" s="102"/>
    </row>
    <row r="144" spans="2:6" x14ac:dyDescent="0.25">
      <c r="B144" s="100">
        <v>141</v>
      </c>
      <c r="C144" s="101">
        <f t="shared" si="2"/>
        <v>0</v>
      </c>
      <c r="D144" s="102"/>
      <c r="E144" s="102"/>
      <c r="F144" s="102"/>
    </row>
  </sheetData>
  <dataValidations count="1">
    <dataValidation type="list" allowBlank="1" showInputMessage="1" showErrorMessage="1" sqref="C1" xr:uid="{C684D3F6-95BE-4334-A1D7-C4AA163D6684}">
      <formula1>$I$1:$I$3</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9415a2c-3045-4769-8042-b2d573daa356">
      <UserInfo>
        <DisplayName>Christian Stünzi | Minergie</DisplayName>
        <AccountId>119</AccountId>
        <AccountType/>
      </UserInfo>
      <UserInfo>
        <DisplayName>Sabine von Stockar | Minergie</DisplayName>
        <AccountId>74</AccountId>
        <AccountType/>
      </UserInfo>
      <UserInfo>
        <DisplayName>Stefanie Steiner | Minergie</DisplayName>
        <AccountId>82</AccountId>
        <AccountType/>
      </UserInfo>
      <UserInfo>
        <DisplayName>Andreas Meyer | Minergie</DisplayName>
        <AccountId>94</AccountId>
        <AccountType/>
      </UserInfo>
      <UserInfo>
        <DisplayName>Maja Dzakulin | Minergie</DisplayName>
        <AccountId>113</AccountId>
        <AccountType/>
      </UserInfo>
    </SharedWithUsers>
    <_dlc_DocId xmlns="19415a2c-3045-4769-8042-b2d573daa356">SKCW24DMUQ4M-227545371-610544</_dlc_DocId>
    <_dlc_DocIdUrl xmlns="19415a2c-3045-4769-8042-b2d573daa356">
      <Url>https://mst239701.sharepoint.com/sites/Files/_layouts/15/DocIdRedir.aspx?ID=SKCW24DMUQ4M-227545371-610544</Url>
      <Description>SKCW24DMUQ4M-227545371-610544</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93FEB3-251C-4221-916E-7B4F338C3048}">
  <ds:schemaRefs>
    <ds:schemaRef ds:uri="http://schemas.microsoft.com/sharepoint/events"/>
  </ds:schemaRefs>
</ds:datastoreItem>
</file>

<file path=customXml/itemProps2.xml><?xml version="1.0" encoding="utf-8"?>
<ds:datastoreItem xmlns:ds="http://schemas.openxmlformats.org/officeDocument/2006/customXml" ds:itemID="{DB3265AA-4190-4938-A7D2-B982359395A0}">
  <ds:schemaRefs>
    <ds:schemaRef ds:uri="http://schemas.microsoft.com/sharepoint/v3/contenttype/forms"/>
  </ds:schemaRefs>
</ds:datastoreItem>
</file>

<file path=customXml/itemProps3.xml><?xml version="1.0" encoding="utf-8"?>
<ds:datastoreItem xmlns:ds="http://schemas.openxmlformats.org/officeDocument/2006/customXml" ds:itemID="{357697DE-E496-49B5-A5CD-921EB6BE9332}">
  <ds:schemaRefs>
    <ds:schemaRef ds:uri="http://schemas.microsoft.com/office/2006/metadata/properties"/>
    <ds:schemaRef ds:uri="http://schemas.microsoft.com/office/infopath/2007/PartnerControls"/>
    <ds:schemaRef ds:uri="19415a2c-3045-4769-8042-b2d573daa356"/>
    <ds:schemaRef ds:uri="f9ded8a6-640d-4e2b-81aa-3f415abfbf2d"/>
  </ds:schemaRefs>
</ds:datastoreItem>
</file>

<file path=customXml/itemProps4.xml><?xml version="1.0" encoding="utf-8"?>
<ds:datastoreItem xmlns:ds="http://schemas.openxmlformats.org/officeDocument/2006/customXml" ds:itemID="{6061991D-195E-4708-BFAF-BD3CFFF62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Pre_Check</vt:lpstr>
      <vt:lpstr>Liste</vt:lpstr>
      <vt:lpstr>Translation</vt:lpstr>
      <vt:lpstr>Pre_Check!Druckbereich</vt:lpstr>
      <vt:lpstr>EVT</vt:lpstr>
      <vt:lpstr>LST_Antwort</vt:lpstr>
      <vt:lpstr>LST_AntwortVerweis</vt:lpstr>
      <vt:lpstr>LST_Wahlvorgaben</vt:lpstr>
      <vt:lpstr>NO</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 | Minergie</dc:creator>
  <cp:keywords/>
  <dc:description/>
  <cp:lastModifiedBy>Maja Dzakulin | Minergie</cp:lastModifiedBy>
  <cp:revision/>
  <dcterms:created xsi:type="dcterms:W3CDTF">2024-04-04T07:35:38Z</dcterms:created>
  <dcterms:modified xsi:type="dcterms:W3CDTF">2024-12-06T12:00:56Z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5c7396e0-c0dc-414f-8e51-5fc03b4bd5bf</vt:lpwstr>
  </property>
  <property fmtid="{D5CDD505-2E9C-101B-9397-08002B2CF9AE}" pid="4" name="MediaServiceImageTags">
    <vt:lpwstr/>
  </property>
</Properties>
</file>