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aja.dzakulin\Desktop\"/>
    </mc:Choice>
  </mc:AlternateContent>
  <xr:revisionPtr revIDLastSave="0" documentId="8_{6D6FCD78-9A9E-4B8B-817E-BF3FB6C06A25}" xr6:coauthVersionLast="47" xr6:coauthVersionMax="47" xr10:uidLastSave="{00000000-0000-0000-0000-000000000000}"/>
  <workbookProtection workbookAlgorithmName="SHA-512" workbookHashValue="BQMJU/L/OtfN7v5c1v26c2fWQ+B3rs2d6JwFi6r5TJ+fYyvUul1PyvzTWNd4GICkiqXulkT5Pg13hQm8CJLBew==" workbookSaltValue="ic8BBRjALKfqdQnUpJYcAA==" workbookSpinCount="100000" lockStructure="1"/>
  <bookViews>
    <workbookView xWindow="-110" yWindow="-110" windowWidth="19420" windowHeight="10300" xr2:uid="{F5CC2DC9-F2D6-412D-93F0-C81FC627C84D}"/>
  </bookViews>
  <sheets>
    <sheet name="Pre_Check" sheetId="1" r:id="rId1"/>
    <sheet name="Liste" sheetId="2" state="hidden" r:id="rId2"/>
    <sheet name="Translation" sheetId="3" state="hidden" r:id="rId3"/>
  </sheets>
  <definedNames>
    <definedName name="_xlnm.Print_Area" localSheetId="0">Pre_Check!$A$1:$G$59</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 l="1"/>
  <c r="C142" i="3" s="1"/>
  <c r="F3" i="3"/>
  <c r="E3" i="3"/>
  <c r="D3" i="3"/>
  <c r="C95" i="3" l="1"/>
  <c r="C31" i="3"/>
  <c r="E41" i="1" s="1"/>
  <c r="C7" i="3"/>
  <c r="B4" i="1" s="1"/>
  <c r="C15" i="3"/>
  <c r="G3" i="1" s="1"/>
  <c r="C23" i="3"/>
  <c r="C8" i="3"/>
  <c r="C16" i="3"/>
  <c r="G4" i="1" s="1"/>
  <c r="C24" i="3"/>
  <c r="J38" i="1" s="1"/>
  <c r="C32" i="3"/>
  <c r="B3" i="2" s="1"/>
  <c r="C40" i="3"/>
  <c r="C2" i="2" s="1"/>
  <c r="C48" i="3"/>
  <c r="C18" i="1" s="1"/>
  <c r="C56" i="3"/>
  <c r="C32" i="1" s="1"/>
  <c r="C64" i="3"/>
  <c r="C47" i="1" s="1"/>
  <c r="C72" i="3"/>
  <c r="C55" i="1" s="1"/>
  <c r="C80" i="3"/>
  <c r="D14" i="1" s="1"/>
  <c r="C88" i="3"/>
  <c r="D22" i="1" s="1"/>
  <c r="C96" i="3"/>
  <c r="D29" i="1" s="1"/>
  <c r="C104" i="3"/>
  <c r="D42" i="1" s="1"/>
  <c r="C112" i="3"/>
  <c r="D50" i="1" s="1"/>
  <c r="C120" i="3"/>
  <c r="D58" i="1" s="1"/>
  <c r="C128" i="3"/>
  <c r="C136" i="3"/>
  <c r="C144" i="3"/>
  <c r="C9" i="3"/>
  <c r="B7" i="1" s="1"/>
  <c r="C17" i="3"/>
  <c r="G5" i="1" s="1"/>
  <c r="C25" i="3"/>
  <c r="I41" i="1" s="1"/>
  <c r="C33" i="3"/>
  <c r="B4" i="2" s="1"/>
  <c r="C41" i="3"/>
  <c r="C49" i="3"/>
  <c r="C20" i="1" s="1"/>
  <c r="C57" i="3"/>
  <c r="C34" i="1" s="1"/>
  <c r="C65" i="3"/>
  <c r="C48" i="1" s="1"/>
  <c r="C73" i="3"/>
  <c r="C56" i="1" s="1"/>
  <c r="C81" i="3"/>
  <c r="D15" i="1" s="1"/>
  <c r="C89" i="3"/>
  <c r="D23" i="1" s="1"/>
  <c r="C97" i="3"/>
  <c r="D30" i="1" s="1"/>
  <c r="C105" i="3"/>
  <c r="D43" i="1" s="1"/>
  <c r="C113" i="3"/>
  <c r="D51" i="1" s="1"/>
  <c r="C121" i="3"/>
  <c r="C129" i="3"/>
  <c r="C137" i="3"/>
  <c r="C10" i="3"/>
  <c r="B9" i="1" s="1"/>
  <c r="C18" i="3"/>
  <c r="I2" i="1" s="1"/>
  <c r="C26" i="3"/>
  <c r="B39" i="1" s="1"/>
  <c r="C34" i="3"/>
  <c r="B5" i="2" s="1"/>
  <c r="C42" i="3"/>
  <c r="C10" i="1" s="1"/>
  <c r="C50" i="3"/>
  <c r="C21" i="1" s="1"/>
  <c r="C58" i="3"/>
  <c r="C36" i="1" s="1"/>
  <c r="C66" i="3"/>
  <c r="C49" i="1" s="1"/>
  <c r="C74" i="3"/>
  <c r="C57" i="1" s="1"/>
  <c r="C82" i="3"/>
  <c r="D16" i="1" s="1"/>
  <c r="C90" i="3"/>
  <c r="D24" i="1" s="1"/>
  <c r="C98" i="3"/>
  <c r="D31" i="1" s="1"/>
  <c r="C106" i="3"/>
  <c r="D44" i="1" s="1"/>
  <c r="C114" i="3"/>
  <c r="D52" i="1" s="1"/>
  <c r="C122" i="3"/>
  <c r="C130" i="3"/>
  <c r="C138" i="3"/>
  <c r="C39" i="3"/>
  <c r="C47" i="3"/>
  <c r="C17" i="1" s="1"/>
  <c r="C55" i="3"/>
  <c r="C31" i="1" s="1"/>
  <c r="C63" i="3"/>
  <c r="C46" i="1" s="1"/>
  <c r="C71" i="3"/>
  <c r="C54" i="1" s="1"/>
  <c r="C79" i="3"/>
  <c r="D13" i="1" s="1"/>
  <c r="C87" i="3"/>
  <c r="D21" i="1" s="1"/>
  <c r="C103" i="3"/>
  <c r="D36" i="1" s="1"/>
  <c r="C111" i="3"/>
  <c r="D49" i="1" s="1"/>
  <c r="C119" i="3"/>
  <c r="D57" i="1" s="1"/>
  <c r="C127" i="3"/>
  <c r="C135" i="3"/>
  <c r="C143" i="3"/>
  <c r="C11" i="3"/>
  <c r="D9" i="1" s="1"/>
  <c r="C19" i="3"/>
  <c r="I9" i="1" s="1"/>
  <c r="C27" i="3"/>
  <c r="C35" i="3"/>
  <c r="B9" i="2" s="1"/>
  <c r="C43" i="3"/>
  <c r="C13" i="1" s="1"/>
  <c r="C51" i="3"/>
  <c r="C26" i="1" s="1"/>
  <c r="C59" i="3"/>
  <c r="C42" i="1" s="1"/>
  <c r="C67" i="3"/>
  <c r="C50" i="1" s="1"/>
  <c r="C75" i="3"/>
  <c r="C58" i="1" s="1"/>
  <c r="C83" i="3"/>
  <c r="D17" i="1" s="1"/>
  <c r="C91" i="3"/>
  <c r="D25" i="1" s="1"/>
  <c r="C99" i="3"/>
  <c r="D32" i="1" s="1"/>
  <c r="C107" i="3"/>
  <c r="D45" i="1" s="1"/>
  <c r="C115" i="3"/>
  <c r="D53" i="1" s="1"/>
  <c r="C123" i="3"/>
  <c r="C131" i="3"/>
  <c r="C139" i="3"/>
  <c r="C4" i="3"/>
  <c r="B1" i="1" s="1"/>
  <c r="C12" i="3"/>
  <c r="E9" i="1" s="1"/>
  <c r="C20" i="3"/>
  <c r="I20" i="1" s="1"/>
  <c r="C28" i="3"/>
  <c r="C36" i="3"/>
  <c r="B10" i="2" s="1"/>
  <c r="C44" i="3"/>
  <c r="C14" i="1" s="1"/>
  <c r="C52" i="3"/>
  <c r="C27" i="1" s="1"/>
  <c r="C60" i="3"/>
  <c r="C43" i="1" s="1"/>
  <c r="C68" i="3"/>
  <c r="C51" i="1" s="1"/>
  <c r="C76" i="3"/>
  <c r="D10" i="1" s="1"/>
  <c r="C84" i="3"/>
  <c r="D18" i="1" s="1"/>
  <c r="C92" i="3"/>
  <c r="D26" i="1" s="1"/>
  <c r="C100" i="3"/>
  <c r="D33" i="1" s="1"/>
  <c r="C108" i="3"/>
  <c r="D46" i="1" s="1"/>
  <c r="C116" i="3"/>
  <c r="D54" i="1" s="1"/>
  <c r="C124" i="3"/>
  <c r="C132" i="3"/>
  <c r="C140" i="3"/>
  <c r="C5" i="3"/>
  <c r="B2" i="1" s="1"/>
  <c r="C13" i="3"/>
  <c r="C21" i="3"/>
  <c r="C29" i="3"/>
  <c r="B41" i="1" s="1"/>
  <c r="C37" i="3"/>
  <c r="A1" i="2" s="1"/>
  <c r="C45" i="3"/>
  <c r="C15" i="1" s="1"/>
  <c r="C53" i="3"/>
  <c r="C29" i="1" s="1"/>
  <c r="C61" i="3"/>
  <c r="C44" i="1" s="1"/>
  <c r="C69" i="3"/>
  <c r="C52" i="1" s="1"/>
  <c r="C77" i="3"/>
  <c r="D11" i="1" s="1"/>
  <c r="C85" i="3"/>
  <c r="C93" i="3"/>
  <c r="D27" i="1" s="1"/>
  <c r="C101" i="3"/>
  <c r="D34" i="1" s="1"/>
  <c r="C109" i="3"/>
  <c r="D47" i="1" s="1"/>
  <c r="C117" i="3"/>
  <c r="D55" i="1" s="1"/>
  <c r="C125" i="3"/>
  <c r="C133" i="3"/>
  <c r="C141" i="3"/>
  <c r="C6" i="3"/>
  <c r="B3" i="1" s="1"/>
  <c r="C14" i="3"/>
  <c r="C22" i="3"/>
  <c r="C30" i="3"/>
  <c r="D41" i="1" s="1"/>
  <c r="C38" i="3"/>
  <c r="A3" i="2" s="1"/>
  <c r="C46" i="3"/>
  <c r="C16" i="1" s="1"/>
  <c r="C54" i="3"/>
  <c r="C30" i="1" s="1"/>
  <c r="C62" i="3"/>
  <c r="C45" i="1" s="1"/>
  <c r="C70" i="3"/>
  <c r="C53" i="1" s="1"/>
  <c r="C78" i="3"/>
  <c r="C86" i="3"/>
  <c r="D20" i="1" s="1"/>
  <c r="C94" i="3"/>
  <c r="D28" i="1" s="1"/>
  <c r="C102" i="3"/>
  <c r="D35" i="1" s="1"/>
  <c r="C110" i="3"/>
  <c r="D48" i="1" s="1"/>
  <c r="C118" i="3"/>
  <c r="D56" i="1" s="1"/>
  <c r="C126" i="3"/>
  <c r="C134" i="3"/>
  <c r="J31" i="1" l="1"/>
  <c r="J26" i="1"/>
  <c r="K24" i="1"/>
  <c r="K21" i="1"/>
  <c r="K22" i="1"/>
  <c r="I32" i="1"/>
  <c r="I33" i="1"/>
  <c r="J33" i="1" s="1"/>
  <c r="F32" i="1" s="1"/>
  <c r="F29" i="1"/>
  <c r="I34" i="1"/>
  <c r="I29" i="1"/>
  <c r="I28" i="1"/>
  <c r="I27" i="1"/>
  <c r="F9" i="1"/>
  <c r="D19" i="1"/>
  <c r="D12" i="1"/>
  <c r="I39" i="1"/>
  <c r="B40" i="1" s="1"/>
  <c r="B5" i="1"/>
  <c r="A9" i="2"/>
  <c r="I38" i="1"/>
  <c r="C8" i="2"/>
  <c r="G41" i="1"/>
  <c r="G9" i="1"/>
  <c r="F41" i="1"/>
  <c r="J20" i="1"/>
  <c r="I10" i="1"/>
  <c r="I35" i="1"/>
  <c r="I21" i="1"/>
  <c r="J21" i="1" s="1"/>
  <c r="I22" i="1"/>
  <c r="J22" i="1" s="1"/>
  <c r="I11" i="1"/>
  <c r="F18" i="1"/>
  <c r="F20" i="1"/>
  <c r="F17" i="1"/>
  <c r="I43" i="1"/>
  <c r="I44" i="1"/>
  <c r="I45" i="1"/>
  <c r="I46" i="1"/>
  <c r="I47" i="1"/>
  <c r="I48" i="1"/>
  <c r="I49" i="1"/>
  <c r="I50" i="1"/>
  <c r="I51" i="1"/>
  <c r="I52" i="1"/>
  <c r="I53" i="1"/>
  <c r="I54" i="1"/>
  <c r="I55" i="1"/>
  <c r="I56" i="1"/>
  <c r="I57" i="1"/>
  <c r="I58" i="1"/>
  <c r="I42" i="1"/>
  <c r="J28" i="1" l="1"/>
  <c r="F27" i="1" s="1"/>
  <c r="J35" i="1"/>
  <c r="F34" i="1" s="1"/>
  <c r="J39" i="1"/>
  <c r="F10" i="1"/>
  <c r="I59" i="1"/>
  <c r="J59" i="1" l="1"/>
  <c r="F42" i="1"/>
  <c r="F36" i="1"/>
  <c r="F30" i="1"/>
  <c r="F31"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<sst xmlns="http://schemas.openxmlformats.org/spreadsheetml/2006/main" count="430" uniqueCount="418">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</sst>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s>
  <cellStyleXfs count="2">
    <xf numFmtId="0" fontId="0" fillId="0" borderId="0"/>
    <xf numFmtId="43" fontId="12" fillId="0" borderId="0" applyFont="0" applyFill="0" applyBorder="0" applyAlignment="0" applyProtection="0"/>
  </cellStyleXfs>
  <cellXfs count="154">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0" fontId="1" fillId="0" borderId="2" xfId="0" applyFont="1" applyBorder="1" applyAlignment="1">
      <alignment vertical="top" wrapText="1"/>
    </xf>
    <xf numFmtId="0" fontId="2" fillId="0" borderId="40" xfId="0" applyFont="1" applyBorder="1" applyAlignment="1">
      <alignment horizontal="left" vertical="top" wrapText="1"/>
    </xf>
    <xf numFmtId="0" fontId="7" fillId="0" borderId="14" xfId="0" applyFont="1" applyBorder="1" applyAlignment="1">
      <alignment vertical="top"/>
    </xf>
    <xf numFmtId="0" fontId="7" fillId="0" borderId="14" xfId="0" applyFont="1" applyBorder="1" applyAlignment="1">
      <alignment horizontal="center" vertical="top"/>
    </xf>
    <xf numFmtId="0" fontId="7" fillId="0" borderId="19" xfId="0" applyFont="1" applyBorder="1" applyAlignment="1">
      <alignment horizontal="center" vertical="top"/>
    </xf>
    <xf numFmtId="0" fontId="7" fillId="0" borderId="21" xfId="0" applyFont="1" applyBorder="1" applyAlignment="1">
      <alignment horizontal="center" vertical="top"/>
    </xf>
    <xf numFmtId="0" fontId="1" fillId="0" borderId="2"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3" fillId="0" borderId="0" xfId="0" applyFont="1" applyAlignment="1">
      <alignment vertical="center" wrapText="1"/>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683212</xdr:colOff>
      <xdr:row>1</xdr:row>
      <xdr:rowOff>22860</xdr:rowOff>
    </xdr:from>
    <xdr:to>
      <xdr:col>6</xdr:col>
      <xdr:colOff>3009304</xdr:colOff>
      <xdr:row>1</xdr:row>
      <xdr:rowOff>345125</xdr:rowOff>
    </xdr:to>
    <xdr:pic>
      <xdr:nvPicPr>
        <xdr:cNvPr id="2" name="Grafik 1">
          <a:extLst>
            <a:ext uri="{FF2B5EF4-FFF2-40B4-BE49-F238E27FC236}">
              <a16:creationId xmlns:a16="http://schemas.microsoft.com/office/drawing/2014/main" id="{E84CD24F-771D-46D8-AB4D-D764245CD4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589212" y="222885"/>
          <a:ext cx="2326092" cy="3222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N59"/>
  <sheetViews>
    <sheetView showGridLines="0" tabSelected="1" showRuler="0" zoomScaleNormal="100" zoomScalePageLayoutView="70" workbookViewId="0">
      <selection activeCell="D3" sqref="D3"/>
    </sheetView>
  </sheetViews>
  <sheetFormatPr baseColWidth="10" defaultColWidth="11.6328125" defaultRowHeight="12.5" x14ac:dyDescent="0.35"/>
  <cols>
    <col min="1" max="1" width="3.36328125" style="1" customWidth="1"/>
    <col min="2" max="2" width="7" style="7" customWidth="1"/>
    <col min="3" max="3" width="24.36328125" style="2" customWidth="1"/>
    <col min="4" max="4" width="81.7265625" style="2" customWidth="1"/>
    <col min="5" max="5" width="11.26953125" style="5" customWidth="1"/>
    <col min="6" max="6" width="10.81640625" style="8" customWidth="1"/>
    <col min="7" max="7" width="44.36328125" style="2" customWidth="1"/>
    <col min="8" max="8" width="12.36328125" style="1" customWidth="1"/>
    <col min="9" max="9" width="30.36328125" style="11" hidden="1" customWidth="1"/>
    <col min="10" max="10" width="13.36328125" style="1" hidden="1" customWidth="1"/>
    <col min="11" max="11" width="8.6328125" style="1" hidden="1" customWidth="1"/>
    <col min="12" max="14" width="11.6328125" style="1" hidden="1" customWidth="1"/>
    <col min="15" max="16384" width="11.6328125" style="1"/>
  </cols>
  <sheetData>
    <row r="1" spans="1:9" ht="15.75" customHeight="1" x14ac:dyDescent="0.35">
      <c r="B1" s="7" t="str">
        <f>Translation!C4&amp;" "&amp;Translation!F1</f>
        <v>Version 2026.2</v>
      </c>
      <c r="C1" s="99"/>
    </row>
    <row r="2" spans="1:9" s="7" customFormat="1" ht="42.75" customHeight="1" thickBot="1" x14ac:dyDescent="0.35">
      <c r="B2" s="23" t="str">
        <f>Translation!C5</f>
        <v>Pre-Check Minergie-Quartier</v>
      </c>
      <c r="C2" s="9"/>
      <c r="D2" s="9"/>
      <c r="E2" s="10"/>
      <c r="I2" s="50" t="str">
        <f>Translation!C18</f>
        <v>Index pour le code couleur</v>
      </c>
    </row>
    <row r="3" spans="1:9" s="7" customFormat="1" ht="13.5" thickTop="1" thickBot="1" x14ac:dyDescent="0.4">
      <c r="B3" s="7" t="str">
        <f>Translation!C6</f>
        <v>Nom du quartier</v>
      </c>
      <c r="C3" s="9"/>
      <c r="D3" s="15"/>
      <c r="E3" s="10"/>
      <c r="F3" s="14"/>
      <c r="G3" s="2" t="str">
        <f>Translation!C15</f>
        <v>Aucun problème attendu</v>
      </c>
      <c r="H3" s="1"/>
      <c r="I3" s="51">
        <v>0</v>
      </c>
    </row>
    <row r="4" spans="1:9" ht="13.5" thickTop="1" thickBot="1" x14ac:dyDescent="0.4">
      <c r="B4" s="7" t="str">
        <f>Translation!C7</f>
        <v>Date</v>
      </c>
      <c r="D4" s="24"/>
      <c r="F4" s="13"/>
      <c r="G4" s="2" t="str">
        <f>Translation!C16</f>
        <v>À examiner plus en détail</v>
      </c>
      <c r="H4" s="7"/>
      <c r="I4" s="52" t="s">
        <v>0</v>
      </c>
    </row>
    <row r="5" spans="1:9" ht="13.5" thickTop="1" thickBot="1" x14ac:dyDescent="0.4">
      <c r="B5" s="7" t="str">
        <f>Translation!C8</f>
        <v>Part des bâtiments existants</v>
      </c>
      <c r="D5" s="16"/>
      <c r="F5" s="12"/>
      <c r="G5" s="2" t="str">
        <f>Translation!C17</f>
        <v>Problème possible</v>
      </c>
      <c r="I5" s="51">
        <v>1</v>
      </c>
    </row>
    <row r="6" spans="1:9" ht="13" thickTop="1" x14ac:dyDescent="0.35">
      <c r="F6" s="45"/>
    </row>
    <row r="7" spans="1:9" ht="40" customHeight="1" x14ac:dyDescent="0.35">
      <c r="A7" s="2"/>
      <c r="B7" s="143" t="str">
        <f>Translation!C9</f>
        <v>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v>
      </c>
      <c r="C7" s="143"/>
      <c r="D7" s="143"/>
      <c r="E7" s="143"/>
      <c r="F7" s="143"/>
      <c r="G7" s="143"/>
    </row>
    <row r="8" spans="1:9" s="7" customFormat="1" x14ac:dyDescent="0.35">
      <c r="C8" s="9"/>
      <c r="D8" s="9"/>
      <c r="E8" s="10"/>
      <c r="I8" s="22"/>
    </row>
    <row r="9" spans="1:9" s="3" customFormat="1" ht="26.5" customHeight="1" x14ac:dyDescent="0.35">
      <c r="B9" s="63" t="str">
        <f>Translation!C10</f>
        <v>Exigences</v>
      </c>
      <c r="C9" s="38"/>
      <c r="D9" s="39" t="str">
        <f>Translation!C11</f>
        <v>Question</v>
      </c>
      <c r="E9" s="40" t="str">
        <f>Translation!C12</f>
        <v>Réponse</v>
      </c>
      <c r="F9" s="41" t="str">
        <f>Translation!C13</f>
        <v>Évaluation</v>
      </c>
      <c r="G9" s="38" t="str">
        <f>Translation!C14</f>
        <v>Commentaire</v>
      </c>
      <c r="H9" s="59"/>
      <c r="I9" s="53" t="str">
        <f>Translation!C19</f>
        <v>Bâtiments existants et nouveaux bâtiments</v>
      </c>
    </row>
    <row r="10" spans="1:9" ht="25.5" thickBot="1" x14ac:dyDescent="0.4">
      <c r="B10" s="64" t="s">
        <v>1</v>
      </c>
      <c r="C10" s="139" t="str">
        <f>Translation!C42</f>
        <v>Certification Minergie (-P/-A)</v>
      </c>
      <c r="D10" s="37" t="str">
        <f>Translation!C76</f>
        <v>La certification Minergie, Minergie-P ou Minergie-A de toutes les nouvelles constructions (avec ou sans le complément ECO) est-elle prévue?</v>
      </c>
      <c r="E10" s="68"/>
      <c r="F10" s="147" t="e">
        <f>IF(OR(I10=NO,I11=NO),NO,IF(OR(I10=EVT,I11=EVT),EVT,I10*I11))</f>
        <v>#N/A</v>
      </c>
      <c r="G10" s="152"/>
      <c r="H10" s="60"/>
      <c r="I10" s="51" t="e">
        <f>VLOOKUP(E10,LST_AntwortVerweis,2,0)</f>
        <v>#N/A</v>
      </c>
    </row>
    <row r="11" spans="1:9" ht="27" customHeight="1" thickBot="1" x14ac:dyDescent="0.4">
      <c r="B11" s="64"/>
      <c r="C11" s="140"/>
      <c r="D11" s="29" t="str">
        <f>Translation!C77</f>
        <v>Y a-t-il des bâtiments existants qui doivent être conservés ?</v>
      </c>
      <c r="E11" s="34"/>
      <c r="F11" s="136"/>
      <c r="G11" s="151"/>
      <c r="H11" s="60"/>
      <c r="I11" s="51" t="e">
        <f>IF(E11=Liste!$B$4,1,VLOOKUP(E12,LST_AntwortVerweis,2,0))</f>
        <v>#N/A</v>
      </c>
    </row>
    <row r="12" spans="1:9" ht="43.9" customHeight="1" thickBot="1" x14ac:dyDescent="0.4">
      <c r="B12" s="65"/>
      <c r="C12" s="141"/>
      <c r="D12" s="30" t="str">
        <f>IF(OR(E11=Liste!$B$3,E11=Liste!$B$5),Translation!C78,"")</f>
        <v/>
      </c>
      <c r="E12" s="34"/>
      <c r="F12" s="136"/>
      <c r="G12" s="151"/>
      <c r="H12" s="60"/>
    </row>
    <row r="13" spans="1:9" ht="26.5" thickBot="1" x14ac:dyDescent="0.4">
      <c r="B13" s="66" t="s">
        <v>2</v>
      </c>
      <c r="C13" s="6" t="str">
        <f>Translation!C43</f>
        <v>Structure de la gérance du quartier</v>
      </c>
      <c r="D13" s="31" t="str">
        <f>Translation!C79</f>
        <v>Est-il possible de créer une gérance commune pour tous les propriétaires fonciers et qui dirige le développement ou la transformation du quartier et la phase initiale de son exploitation ?</v>
      </c>
      <c r="E13" s="34"/>
      <c r="F13" s="42" t="e">
        <f t="shared" ref="F13:F16" si="0">VLOOKUP(E13,LST_AntwortVerweis,2,0)</f>
        <v>#N/A</v>
      </c>
      <c r="G13" s="48"/>
      <c r="H13" s="60"/>
    </row>
    <row r="14" spans="1:9" ht="39.5" thickBot="1" x14ac:dyDescent="0.4">
      <c r="B14" s="66" t="s">
        <v>3</v>
      </c>
      <c r="C14" s="6" t="str">
        <f>Translation!C44</f>
        <v>Monitoring avec système de gestion de l'énergie (SGE)</v>
      </c>
      <c r="D14" s="31" t="str">
        <f>Translation!C80</f>
        <v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v>
      </c>
      <c r="E14" s="34"/>
      <c r="F14" s="42" t="e">
        <f t="shared" si="0"/>
        <v>#N/A</v>
      </c>
      <c r="G14" s="48"/>
      <c r="H14" s="60"/>
    </row>
    <row r="15" spans="1:9" ht="38" thickBot="1" x14ac:dyDescent="0.4">
      <c r="B15" s="66" t="s">
        <v>4</v>
      </c>
      <c r="C15" s="6" t="str">
        <f>Translation!C45</f>
        <v>Vérification des valeurs des mesures énergétiques</v>
      </c>
      <c r="D15" s="31" t="str">
        <f>Translation!C81</f>
        <v>Un contrôle par Minergie des indices de performance énergétiques basés sur les consommations mesurées au cours des premières années d'exploitation et l'optimisation nécessaire en cas d'anomalies est-il possible ?</v>
      </c>
      <c r="E15" s="34"/>
      <c r="F15" s="42" t="e">
        <f t="shared" si="0"/>
        <v>#N/A</v>
      </c>
      <c r="G15" s="48"/>
      <c r="H15" s="60"/>
    </row>
    <row r="16" spans="1:9" ht="27" customHeight="1" thickBot="1" x14ac:dyDescent="0.4">
      <c r="B16" s="66" t="s">
        <v>5</v>
      </c>
      <c r="C16" s="6" t="str">
        <f>Translation!C46</f>
        <v>Énergie et EGES en exploitation</v>
      </c>
      <c r="D16" s="31" t="str">
        <f>Translation!C82</f>
        <v>La chaleur (chauffage et eau chaude) est-elle produite avec des énergies renouvelables dans tous les bâtiments, ou cela est-il prévu ?</v>
      </c>
      <c r="E16" s="34"/>
      <c r="F16" s="42" t="e">
        <f t="shared" si="0"/>
        <v>#N/A</v>
      </c>
      <c r="G16" s="48"/>
      <c r="H16" s="60"/>
    </row>
    <row r="17" spans="2:11" ht="27" customHeight="1" thickBot="1" x14ac:dyDescent="0.4">
      <c r="B17" s="66" t="s">
        <v>6</v>
      </c>
      <c r="C17" s="6" t="str">
        <f>Translation!C47</f>
        <v>Utilisation de l'énergie thermique</v>
      </c>
      <c r="D17" s="31" t="str">
        <f>Translation!C83</f>
        <v>Un concept énergétique est-il ou sera-t-il été élaboré pour l'approvisionnement en énergie thermique ?</v>
      </c>
      <c r="E17" s="34"/>
      <c r="F17" s="42" t="e">
        <f>VLOOKUP(E17,LST_AntwortVerweis,2,0)</f>
        <v>#N/A</v>
      </c>
      <c r="G17" s="48"/>
      <c r="H17" s="60"/>
    </row>
    <row r="18" spans="2:11" ht="27" customHeight="1" thickBot="1" x14ac:dyDescent="0.4">
      <c r="B18" s="67" t="s">
        <v>7</v>
      </c>
      <c r="C18" s="139" t="str">
        <f>Translation!C48</f>
        <v>Chauffage à distance sans énergie fossile</v>
      </c>
      <c r="D18" s="32" t="str">
        <f>Translation!C84</f>
        <v>Le raccordement à un réseau de chauffage à distance est-il prévu ?</v>
      </c>
      <c r="E18" s="34"/>
      <c r="F18" s="136" t="e">
        <f>IF(E18=Liste!$B$4,1,VLOOKUP(E19,LST_AntwortVerweis,2,0))</f>
        <v>#N/A</v>
      </c>
      <c r="G18" s="151"/>
      <c r="H18" s="60"/>
      <c r="I18" s="25"/>
    </row>
    <row r="19" spans="2:11" ht="27" customHeight="1" thickBot="1" x14ac:dyDescent="0.4">
      <c r="B19" s="65"/>
      <c r="C19" s="141"/>
      <c r="D19" s="33" t="str">
        <f>IF(OR(E18=Liste!$B$3,E18=Liste!$B$5),Translation!C85,"")</f>
        <v/>
      </c>
      <c r="E19" s="34"/>
      <c r="F19" s="136"/>
      <c r="G19" s="151"/>
      <c r="H19" s="60"/>
    </row>
    <row r="20" spans="2:11" ht="27" customHeight="1" thickBot="1" x14ac:dyDescent="0.4">
      <c r="B20" s="66" t="s">
        <v>8</v>
      </c>
      <c r="C20" s="6" t="str">
        <f>Translation!C49</f>
        <v>Utilisation de l'énergie solaire</v>
      </c>
      <c r="D20" s="31" t="str">
        <f>Translation!C86</f>
        <v>Le potentiel de production d'énergie solaire sur les toits est-il exploité ?</v>
      </c>
      <c r="E20" s="34"/>
      <c r="F20" s="42" t="e">
        <f>VLOOKUP(E20,LST_AntwortVerweis,2,0)</f>
        <v>#N/A</v>
      </c>
      <c r="G20" s="48"/>
      <c r="H20" s="60"/>
      <c r="I20" s="107" t="str">
        <f>Translation!C20</f>
        <v>Nombre de points négatifs pour le CO2</v>
      </c>
      <c r="J20" s="108" t="str">
        <f>Translation!C21</f>
        <v>Peut-être = Oui</v>
      </c>
      <c r="K20" s="109"/>
    </row>
    <row r="21" spans="2:11" ht="27" customHeight="1" thickBot="1" x14ac:dyDescent="0.4">
      <c r="B21" s="148" t="s">
        <v>9</v>
      </c>
      <c r="C21" s="139" t="str">
        <f>Translation!C50</f>
        <v>Émissions grises</v>
      </c>
      <c r="D21" s="32" t="str">
        <f>Translation!C87</f>
        <v>La construction de plus d'un niveau sous-terrain est-elle prévue ?</v>
      </c>
      <c r="E21" s="34"/>
      <c r="F21" s="136" t="e">
        <f>IF(AND(K25&lt;2),YES,IF(AND(K25&gt;=2,K25&lt;5),EVT,NO))</f>
        <v>#N/A</v>
      </c>
      <c r="G21" s="151"/>
      <c r="H21" s="60"/>
      <c r="I21" s="101" t="e">
        <f>VLOOKUP(E21,LST_AntwortVerweis,2,0)</f>
        <v>#N/A</v>
      </c>
      <c r="J21" s="102" t="e">
        <f>IF(I21=EVT,YES*2,I21*2)</f>
        <v>#N/A</v>
      </c>
      <c r="K21" s="103" t="str">
        <f>Translation!C22</f>
        <v>Attention : question évaluée deux fois</v>
      </c>
    </row>
    <row r="22" spans="2:11" ht="27" customHeight="1" thickBot="1" x14ac:dyDescent="0.4">
      <c r="B22" s="149"/>
      <c r="C22" s="140"/>
      <c r="D22" s="29" t="str">
        <f>Translation!C88</f>
        <v>De nombreux bâtiments de moins de 60 ans sont-ils déconstruits ?</v>
      </c>
      <c r="E22" s="34"/>
      <c r="F22" s="136"/>
      <c r="G22" s="151"/>
      <c r="H22" s="60"/>
      <c r="I22" s="101" t="e">
        <f>VLOOKUP(E22,LST_AntwortVerweis,2,0)</f>
        <v>#N/A</v>
      </c>
      <c r="J22" s="102" t="e">
        <f>IF(I22=EVT,YES*2,I22*2)</f>
        <v>#N/A</v>
      </c>
      <c r="K22" s="103" t="str">
        <f>Translation!C22</f>
        <v>Attention : question évaluée deux fois</v>
      </c>
    </row>
    <row r="23" spans="2:11" ht="27" customHeight="1" thickBot="1" x14ac:dyDescent="0.4">
      <c r="B23" s="149"/>
      <c r="C23" s="140"/>
      <c r="D23" s="29" t="str">
        <f>Translation!C89</f>
        <v>Les nouveaux bâtiments prévoient-ils des portées supérieures à la moyenne ?</v>
      </c>
      <c r="E23" s="34"/>
      <c r="F23" s="136"/>
      <c r="G23" s="151"/>
      <c r="H23" s="60"/>
      <c r="I23" s="101" t="e">
        <f>VLOOKUP(E23,LST_AntwortVerweis,2,0)</f>
        <v>#N/A</v>
      </c>
      <c r="J23" s="102" t="e">
        <f>IF(I23=EVT,YES,I23)</f>
        <v>#N/A</v>
      </c>
      <c r="K23" s="103"/>
    </row>
    <row r="24" spans="2:11" ht="27" customHeight="1" thickBot="1" x14ac:dyDescent="0.4">
      <c r="B24" s="149"/>
      <c r="C24" s="140"/>
      <c r="D24" s="29" t="str">
        <f>Translation!C90</f>
        <v>Les nouveaux bâtiments seront-ils majoritairement construits en massif ?</v>
      </c>
      <c r="E24" s="34"/>
      <c r="F24" s="136"/>
      <c r="G24" s="151"/>
      <c r="H24" s="60"/>
      <c r="I24" s="101" t="e">
        <f>VLOOKUP(E24,LST_AntwortVerweis,2,0)</f>
        <v>#N/A</v>
      </c>
      <c r="J24" s="102" t="e">
        <f>IF(I24=EVT,YES*2,I24*2)</f>
        <v>#N/A</v>
      </c>
      <c r="K24" s="103" t="str">
        <f>Translation!C22</f>
        <v>Attention : question évaluée deux fois</v>
      </c>
    </row>
    <row r="25" spans="2:11" ht="27" customHeight="1" thickBot="1" x14ac:dyDescent="0.4">
      <c r="B25" s="150"/>
      <c r="C25" s="141"/>
      <c r="D25" s="33" t="str">
        <f>Translation!C91</f>
        <v>Des surfaces vitrées supérieures à la moyenne sont-elles prévues dans les nouveaux bâtiments ?</v>
      </c>
      <c r="E25" s="34"/>
      <c r="F25" s="136"/>
      <c r="G25" s="151"/>
      <c r="H25" s="60"/>
      <c r="I25" s="104" t="e">
        <f>VLOOKUP(E25,LST_AntwortVerweis,2,0)</f>
        <v>#N/A</v>
      </c>
      <c r="J25" s="105" t="e">
        <f>IF(I25=EVT,YES,I25)</f>
        <v>#N/A</v>
      </c>
      <c r="K25" s="106" t="e">
        <f>SUM(J21:J25)</f>
        <v>#N/A</v>
      </c>
    </row>
    <row r="26" spans="2:11" ht="27" customHeight="1" thickBot="1" x14ac:dyDescent="0.4">
      <c r="B26" s="66" t="s">
        <v>10</v>
      </c>
      <c r="C26" s="6" t="str">
        <f>Translation!C51</f>
        <v>Espaces verts</v>
      </c>
      <c r="D26" s="31" t="str">
        <f>Translation!C92</f>
        <v>Les surfaces autour des bâtiments peuvent-elles être en grande partie végétalisées (part de végétalisation de 30 à 50 %, selon les catégories d'ouvrages) ?</v>
      </c>
      <c r="E26" s="34"/>
      <c r="F26" s="42" t="e">
        <f>VLOOKUP(E26,LST_AntwortVerweis,2,0)</f>
        <v>#N/A</v>
      </c>
      <c r="G26" s="48"/>
      <c r="H26" s="60"/>
      <c r="I26" s="110"/>
      <c r="J26" s="113" t="str">
        <f>Translation!C13</f>
        <v>Évaluation</v>
      </c>
    </row>
    <row r="27" spans="2:11" ht="13.5" thickBot="1" x14ac:dyDescent="0.4">
      <c r="B27" s="67" t="s">
        <v>11</v>
      </c>
      <c r="C27" s="139" t="str">
        <f>Translation!C52</f>
        <v>Ombrage par les arbres</v>
      </c>
      <c r="D27" s="85" t="str">
        <f>Translation!C93</f>
        <v>Est-il possible de conserver 1/3 des arbres sains existants ?</v>
      </c>
      <c r="E27" s="34"/>
      <c r="F27" s="137" t="e">
        <f>J28</f>
        <v>#N/A</v>
      </c>
      <c r="G27" s="48"/>
      <c r="H27" s="60"/>
      <c r="I27" s="101" t="e">
        <f>VLOOKUP(E27,LST_AntwortVerweis,2,0)</f>
        <v>#N/A</v>
      </c>
      <c r="J27" s="103"/>
    </row>
    <row r="28" spans="2:11" ht="25.5" thickBot="1" x14ac:dyDescent="0.4">
      <c r="B28" s="65"/>
      <c r="C28" s="141"/>
      <c r="D28" s="86" t="str">
        <f>Translation!C94</f>
        <v>Est-il possible de planter de nouveaux arbres de manière à obtenir au total une part d'ombrage par les arbres de 15 à 25 % (en fonction des catégories d'ouvrages) ?</v>
      </c>
      <c r="E28" s="34"/>
      <c r="F28" s="138"/>
      <c r="G28" s="48"/>
      <c r="H28" s="60"/>
      <c r="I28" s="111" t="e">
        <f>VLOOKUP(E28,LST_AntwortVerweis,2,0)</f>
        <v>#N/A</v>
      </c>
      <c r="J28" s="112" t="e">
        <f>IF(AND(I27=EVT,I28=EVT),EVT,IF(AND(I27=YES,I28=YES),YES,IF(OR(I27=NO,I28=NO),NO,EVT)))</f>
        <v>#N/A</v>
      </c>
    </row>
    <row r="29" spans="2:11" ht="41.25" customHeight="1" thickBot="1" x14ac:dyDescent="0.4">
      <c r="B29" s="67" t="s">
        <v>12</v>
      </c>
      <c r="C29" s="133" t="str">
        <f>Translation!C53</f>
        <v>Gestion naturelle des eaux de pluie</v>
      </c>
      <c r="D29" s="134" t="str">
        <f>Translation!C96</f>
        <v>Les eaux de pluie peuvent-elles être infiltrées, évaporées ou retenues directement sur place, de manière à ce qu’au maximum 15 % des précipitations annuelles soient évacuées hors du périmètre du quartier ?</v>
      </c>
      <c r="E29" s="71"/>
      <c r="F29" s="135" t="e">
        <f>VLOOKUP(E29,LST_AntwortVerweis,2,0)</f>
        <v>#N/A</v>
      </c>
      <c r="G29" s="48"/>
      <c r="H29" s="60"/>
      <c r="I29" s="101" t="e">
        <f>VLOOKUP(E29,LST_AntwortVerweis,2,0)</f>
        <v>#N/A</v>
      </c>
      <c r="J29" s="103"/>
    </row>
    <row r="30" spans="2:11" ht="27" customHeight="1" thickBot="1" x14ac:dyDescent="0.4">
      <c r="B30" s="66" t="s">
        <v>13</v>
      </c>
      <c r="C30" s="6" t="str">
        <f>Translation!C54</f>
        <v>Offre de places de stationnement pour vélos</v>
      </c>
      <c r="D30" s="31" t="str">
        <f>Translation!C97</f>
        <v>Un espace important est-il prévu pour le stationnement des vélos (p. ex. logement = 1 place de parc pour vélo par chambre) ?</v>
      </c>
      <c r="E30" s="34"/>
      <c r="F30" s="42" t="e">
        <f>VLOOKUP(E30,LST_AntwortVerweis,2,0)</f>
        <v>#N/A</v>
      </c>
      <c r="G30" s="48"/>
      <c r="H30" s="60"/>
    </row>
    <row r="31" spans="2:11" ht="26.5" thickBot="1" x14ac:dyDescent="0.4">
      <c r="B31" s="66" t="s">
        <v>14</v>
      </c>
      <c r="C31" s="6" t="str">
        <f>Translation!C55</f>
        <v>Convivialité des places de stationnement pour vélos</v>
      </c>
      <c r="D31" s="31" t="str">
        <f>Translation!C98</f>
        <v>Les places de stationnement pour vélos sont-elles équipées d'un bon éclairage, de possibilités d'attacher les vélos et d'espaces de circulation suffisants ?</v>
      </c>
      <c r="E31" s="34"/>
      <c r="F31" s="42" t="e">
        <f>VLOOKUP(E31,LST_AntwortVerweis,2,0)</f>
        <v>#N/A</v>
      </c>
      <c r="G31" s="48"/>
      <c r="H31" s="60"/>
      <c r="I31" s="110"/>
      <c r="J31" s="113" t="str">
        <f>Translation!C13</f>
        <v>Évaluation</v>
      </c>
    </row>
    <row r="32" spans="2:11" ht="25.5" thickBot="1" x14ac:dyDescent="0.4">
      <c r="B32" s="67" t="s">
        <v>15</v>
      </c>
      <c r="C32" s="139" t="str">
        <f>Translation!C56</f>
        <v>Facilité d'accès au quartier</v>
      </c>
      <c r="D32" s="32" t="str">
        <f>Translation!C99</f>
        <v>Une desserte finement maillée est-elle prévue pour les vélos et les piétons (par ex. sans grands détours autour des bâtiments) ?</v>
      </c>
      <c r="E32" s="34"/>
      <c r="F32" s="136" t="e">
        <f>J33</f>
        <v>#N/A</v>
      </c>
      <c r="G32" s="151"/>
      <c r="H32" s="60"/>
      <c r="I32" s="101" t="e">
        <f>VLOOKUP(E32,LST_AntwortVerweis,2,0)</f>
        <v>#N/A</v>
      </c>
      <c r="J32" s="103"/>
    </row>
    <row r="33" spans="2:10" ht="25.5" thickBot="1" x14ac:dyDescent="0.4">
      <c r="B33" s="65"/>
      <c r="C33" s="141"/>
      <c r="D33" s="33" t="str">
        <f>Translation!C100</f>
        <v>Est-il possible d'assurer un bon raccordement au réseau cyclable et piétonnier en dehors du quartier ?</v>
      </c>
      <c r="E33" s="34"/>
      <c r="F33" s="136"/>
      <c r="G33" s="151"/>
      <c r="H33" s="60"/>
      <c r="I33" s="111" t="e">
        <f>VLOOKUP(E33,LST_AntwortVerweis,2,0)</f>
        <v>#N/A</v>
      </c>
      <c r="J33" s="112" t="e">
        <f>IF(AND(I32=EVT,I33=EVT),EVT,IF(AND(I32=YES,I33=YES),YES,IF(OR(I32=NO,I33=NO),NO,EVT)))</f>
        <v>#N/A</v>
      </c>
    </row>
    <row r="34" spans="2:10" ht="25.5" thickBot="1" x14ac:dyDescent="0.4">
      <c r="B34" s="67" t="s">
        <v>16</v>
      </c>
      <c r="C34" s="139" t="str">
        <f>Translation!C57</f>
        <v>Mobilité électrique</v>
      </c>
      <c r="D34" s="32" t="str">
        <f>Translation!C101</f>
        <v>Les conduites d’alimentation peuvent-elles être posées jusqu’aux places de stationnement pour au moins 60 % des places de parc des nouvelles constructions ?</v>
      </c>
      <c r="E34" s="34"/>
      <c r="F34" s="136" t="e">
        <f>J35</f>
        <v>#N/A</v>
      </c>
      <c r="G34" s="151"/>
      <c r="H34" s="60"/>
      <c r="I34" s="101" t="e">
        <f>VLOOKUP(E34,LST_AntwortVerweis,2,0)</f>
        <v>#N/A</v>
      </c>
      <c r="J34" s="103"/>
    </row>
    <row r="35" spans="2:10" ht="38" thickBot="1" x14ac:dyDescent="0.4">
      <c r="B35" s="65"/>
      <c r="C35" s="141"/>
      <c r="D35" s="33" t="str">
        <f>Translation!C102</f>
        <v>Les gaines et les systèmes de support de câbles peuvent-ils être installés sur les places de stationnement des bâtiments existants rénovés ? S'il n'y a pas de bâtiments existants, répondez par « oui ».</v>
      </c>
      <c r="E35" s="34"/>
      <c r="F35" s="136"/>
      <c r="G35" s="151"/>
      <c r="H35" s="60"/>
      <c r="I35" s="111" t="e">
        <f>VLOOKUP(E35,LST_AntwortVerweis,2,0)</f>
        <v>#N/A</v>
      </c>
      <c r="J35" s="112" t="e">
        <f>IF(AND(I34=EVT,I35=EVT),EVT,IF(AND(I34=YES,I35=YES),YES,IF(OR(I34=NO,I35=NO),NO,EVT)))</f>
        <v>#N/A</v>
      </c>
    </row>
    <row r="36" spans="2:10" s="7" customFormat="1" ht="37.5" x14ac:dyDescent="0.35">
      <c r="B36" s="66" t="s">
        <v>17</v>
      </c>
      <c r="C36" s="35" t="str">
        <f>Translation!C58</f>
        <v>Partage de véhicules</v>
      </c>
      <c r="D36" s="36" t="str">
        <f>Translation!C103</f>
        <v>Un système de partage de véhicules (sur le quartier ou à proximité de celui-ci, peut aussi être avec un fournisseur externe) est-il prévu? Par exemple, partage de vélos, Hub Mobility ou partage de scooters.</v>
      </c>
      <c r="E36" s="69"/>
      <c r="F36" s="43" t="e">
        <f>VLOOKUP(E36,LST_AntwortVerweis,2,0)</f>
        <v>#N/A</v>
      </c>
      <c r="G36" s="49"/>
      <c r="H36" s="61"/>
      <c r="I36" s="22"/>
    </row>
    <row r="38" spans="2:10" ht="13" x14ac:dyDescent="0.35">
      <c r="H38" s="2"/>
      <c r="I38" s="53" t="str">
        <f>Translation!C23</f>
        <v>Nombre de mesures à choix prévues</v>
      </c>
      <c r="J38" s="3" t="str">
        <f>Translation!C24</f>
        <v>Nombre de "peut-être"</v>
      </c>
    </row>
    <row r="39" spans="2:10" ht="18.75" customHeight="1" x14ac:dyDescent="0.35">
      <c r="B39" s="142" t="str">
        <f>Translation!C26</f>
        <v>Parmi les mesures suivantes, lesquelles seront / pourraient être mises en œuvre dans le quartier ? Pour l'évaluation, donnez une réponse dans toutes les cases.</v>
      </c>
      <c r="C39" s="142"/>
      <c r="D39" s="142"/>
      <c r="E39" s="142"/>
      <c r="F39" s="142"/>
      <c r="G39" s="142"/>
      <c r="I39" s="54" t="e">
        <f>VLOOKUP(D5,Liste!$B$9:$C$10,2,0)</f>
        <v>#N/A</v>
      </c>
      <c r="J39" s="26">
        <f>COUNTIF(I42:I58,EVT)</f>
        <v>0</v>
      </c>
    </row>
    <row r="40" spans="2:10" ht="27" customHeight="1" x14ac:dyDescent="0.35">
      <c r="B40" s="153" t="str">
        <f>IFERROR(Translation!C28&amp;I39&amp;" "&amp;Translation!C29,Translation!C27)</f>
        <v>Veuillez indiquer tout en haut la part de bâtiments existants après transformation du quartier.</v>
      </c>
      <c r="C40" s="153"/>
      <c r="D40" s="153"/>
      <c r="E40" s="153"/>
      <c r="F40" s="153"/>
      <c r="G40" s="153"/>
      <c r="I40" s="54"/>
    </row>
    <row r="41" spans="2:10" s="28" customFormat="1" ht="26.5" customHeight="1" x14ac:dyDescent="0.35">
      <c r="B41" s="63" t="str">
        <f>Translation!C29</f>
        <v>Mesures à choix</v>
      </c>
      <c r="C41" s="81"/>
      <c r="D41" s="82" t="str">
        <f>Translation!C30</f>
        <v>Description</v>
      </c>
      <c r="E41" s="83" t="str">
        <f>Translation!C31</f>
        <v>Prévu ?</v>
      </c>
      <c r="F41" s="84" t="str">
        <f>Translation!C13</f>
        <v>Évaluation</v>
      </c>
      <c r="G41" s="81" t="str">
        <f>Translation!C14</f>
        <v>Commentaire</v>
      </c>
      <c r="H41" s="62"/>
      <c r="I41" s="55" t="str">
        <f>Translation!C25</f>
        <v>Mesures à choix sélectionnées</v>
      </c>
    </row>
    <row r="42" spans="2:10" s="7" customFormat="1" ht="25.5" thickBot="1" x14ac:dyDescent="0.4">
      <c r="B42" s="65" t="s">
        <v>18</v>
      </c>
      <c r="C42" s="77" t="str">
        <f>Translation!C59</f>
        <v>Densité d'utilisation élevée</v>
      </c>
      <c r="D42" s="78" t="str">
        <f>Translation!C104</f>
        <v>Une offre de logements ciblée avec des plans d'étage bien conçus permet de garantir une densité d'utilisation élevée.</v>
      </c>
      <c r="E42" s="79"/>
      <c r="F42" s="144" t="str">
        <f>IF(COUNTA(E42:E58)=17,IF(I59&gt;=I39,YES,IF(J59&gt;=I39,EVT,NO)),Translation!C41)</f>
        <v>Pour l'évaluation, il faut indiquer quelque chose pour toutes les mesures à choix.</v>
      </c>
      <c r="G42" s="80"/>
      <c r="I42" s="56">
        <f t="shared" ref="I42:I58" si="1">IFERROR(VLOOKUP(E42,LST_AntwortVerweis,2,0),0)</f>
        <v>0</v>
      </c>
    </row>
    <row r="43" spans="2:10" ht="39.5" thickBot="1" x14ac:dyDescent="0.4">
      <c r="B43" s="66" t="s">
        <v>19</v>
      </c>
      <c r="C43" s="77" t="str">
        <f>Translation!C60</f>
        <v>Visualisation des indices de conso. pour les usagers</v>
      </c>
      <c r="D43" s="4" t="str">
        <f>Translation!C105</f>
        <v>Le monitoring d'au moins un tiers des bâtiments d'habitation (par rapport à la part de SRE) sera développé pour que les occupants puissent facilement consulter les paramètres énergétiques (électricité, chaleur, froid) pour leur unité d'utilisation sur un affichage numérique.</v>
      </c>
      <c r="E43" s="44"/>
      <c r="F43" s="145"/>
      <c r="G43" s="48"/>
      <c r="I43" s="56">
        <f t="shared" si="1"/>
        <v>0</v>
      </c>
    </row>
    <row r="44" spans="2:10" ht="26.5" thickBot="1" x14ac:dyDescent="0.4">
      <c r="B44" s="66" t="s">
        <v>20</v>
      </c>
      <c r="C44" s="77" t="str">
        <f>Translation!C61</f>
        <v>Joker "Gérance du quartier"</v>
      </c>
      <c r="D44" s="31" t="str">
        <f>Translation!C106</f>
        <v>Une autre mesure ayant un effet positif sur le thème B sera mise en œuvre.</v>
      </c>
      <c r="E44" s="44"/>
      <c r="F44" s="145"/>
      <c r="G44" s="48"/>
      <c r="I44" s="56">
        <f t="shared" si="1"/>
        <v>0</v>
      </c>
    </row>
    <row r="45" spans="2:10" ht="26.5" thickBot="1" x14ac:dyDescent="0.4">
      <c r="B45" s="66" t="s">
        <v>9</v>
      </c>
      <c r="C45" s="77" t="str">
        <f>Translation!C62</f>
        <v>Solutions de stockage innovantes</v>
      </c>
      <c r="D45" s="31" t="str">
        <f>Translation!C107</f>
        <v>Une solution de stockage à long terme innovante sera mise en œuvre pour stocker de l'énergie thermique ou électrique produite sur le quartier.</v>
      </c>
      <c r="E45" s="44"/>
      <c r="F45" s="145"/>
      <c r="G45" s="48"/>
      <c r="I45" s="56">
        <f t="shared" si="1"/>
        <v>0</v>
      </c>
    </row>
    <row r="46" spans="2:10" ht="50.5" thickBot="1" x14ac:dyDescent="0.4">
      <c r="B46" s="66" t="s">
        <v>21</v>
      </c>
      <c r="C46" s="77" t="str">
        <f>Translation!C63</f>
        <v>Utilisation de ressources locales</v>
      </c>
      <c r="D46" s="31" t="str">
        <f>Translation!C108</f>
        <v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v>
      </c>
      <c r="E46" s="44"/>
      <c r="F46" s="145"/>
      <c r="G46" s="48"/>
      <c r="I46" s="56">
        <f t="shared" si="1"/>
        <v>0</v>
      </c>
    </row>
    <row r="47" spans="2:10" ht="38" thickBot="1" x14ac:dyDescent="0.4">
      <c r="B47" s="66" t="s">
        <v>22</v>
      </c>
      <c r="C47" s="77" t="str">
        <f>Translation!C64</f>
        <v xml:space="preserve">Réemploi d'éléments de construction </v>
      </c>
      <c r="D47" s="31" t="str">
        <f>Translation!C109</f>
        <v>Des mesures de réemploi d'éléments de construction sont mises en œuvre. Des listes de réemploi sont établies pour tous les bâtiments déconstruits (totalement ou en partie). Les éléments de construction réutilisés sont indiqués sur les plans de construction.</v>
      </c>
      <c r="E47" s="44"/>
      <c r="F47" s="145"/>
      <c r="G47" s="48"/>
      <c r="I47" s="56">
        <f t="shared" si="1"/>
        <v>0</v>
      </c>
    </row>
    <row r="48" spans="2:10" ht="39.5" thickBot="1" x14ac:dyDescent="0.4">
      <c r="B48" s="66" t="s">
        <v>23</v>
      </c>
      <c r="C48" s="77" t="str">
        <f>Translation!C65</f>
        <v>Minimisation des mouvements de terre pour l'aménagement du terrain</v>
      </c>
      <c r="D48" s="31" t="str">
        <f>Translation!C110</f>
        <v>Au maximum 40 % des matériaux d'excavation normaux sont évacués. La quantité normale de déblais est de 1 m3 par m2 de SRE.</v>
      </c>
      <c r="E48" s="44"/>
      <c r="F48" s="145"/>
      <c r="G48" s="48"/>
      <c r="I48" s="56">
        <f t="shared" si="1"/>
        <v>0</v>
      </c>
    </row>
    <row r="49" spans="2:10" ht="26.5" thickBot="1" x14ac:dyDescent="0.4">
      <c r="B49" s="66" t="s">
        <v>24</v>
      </c>
      <c r="C49" s="77" t="str">
        <f>Translation!C66</f>
        <v>Joker "Énergie et gaz à effet de serre"</v>
      </c>
      <c r="D49" s="31" t="str">
        <f>Translation!C111</f>
        <v>Une  autre mesure ayant un effet positif sur le thème C est mise en œuvre.</v>
      </c>
      <c r="E49" s="44"/>
      <c r="F49" s="145"/>
      <c r="G49" s="48"/>
      <c r="I49" s="56">
        <f t="shared" si="1"/>
        <v>0</v>
      </c>
    </row>
    <row r="50" spans="2:10" ht="25.5" thickBot="1" x14ac:dyDescent="0.4">
      <c r="B50" s="66" t="s">
        <v>25</v>
      </c>
      <c r="C50" s="77" t="str">
        <f>Translation!C67</f>
        <v>Aération du quartier</v>
      </c>
      <c r="D50" s="31" t="str">
        <f>Translation!C112</f>
        <v>L'orientation et la structure des nouvelles constructions sont planifiées de manière à garantir une bonne aération du quartier.</v>
      </c>
      <c r="E50" s="44"/>
      <c r="F50" s="145"/>
      <c r="G50" s="48"/>
      <c r="I50" s="56">
        <f t="shared" si="1"/>
        <v>0</v>
      </c>
    </row>
    <row r="51" spans="2:10" ht="25.5" thickBot="1" x14ac:dyDescent="0.4">
      <c r="B51" s="66" t="s">
        <v>26</v>
      </c>
      <c r="C51" s="77" t="str">
        <f>Translation!C68</f>
        <v>Utilisation d'eau de pluie</v>
      </c>
      <c r="D51" s="31" t="str">
        <f>Translation!C113</f>
        <v>L'eau de pluie provenant d'au moins 20 % des surfaces de toit est stockée et utilisée à des fins privées ou commerciales.</v>
      </c>
      <c r="E51" s="44"/>
      <c r="F51" s="145"/>
      <c r="G51" s="48"/>
      <c r="I51" s="56">
        <f t="shared" si="1"/>
        <v>0</v>
      </c>
    </row>
    <row r="52" spans="2:10" ht="52.5" thickBot="1" x14ac:dyDescent="0.4">
      <c r="B52" s="66" t="s">
        <v>27</v>
      </c>
      <c r="C52" s="77" t="str">
        <f>Translation!C69</f>
        <v>Pas de constructions souterraines en dehors de l’emprise au sol des bâtiments</v>
      </c>
      <c r="D52" s="31" t="str">
        <f>Translation!C114</f>
        <v>La construction de nouvelles infrastructures souterraines sous des espaces libres situés en dehors de l’emprise au sol des bâtiments existants ou de nouvelles constructions est exclue.</v>
      </c>
      <c r="E52" s="44"/>
      <c r="F52" s="145"/>
      <c r="G52" s="48"/>
      <c r="I52" s="56">
        <f t="shared" si="1"/>
        <v>0</v>
      </c>
    </row>
    <row r="53" spans="2:10" ht="26.5" thickBot="1" x14ac:dyDescent="0.4">
      <c r="B53" s="66" t="s">
        <v>28</v>
      </c>
      <c r="C53" s="77" t="str">
        <f>Translation!C70</f>
        <v>Joker "Confort et adaptation au climat"</v>
      </c>
      <c r="D53" s="31" t="str">
        <f>Translation!C115</f>
        <v>Une autre mesure ayant un effet positif sur le thème D est mise en œuvre.</v>
      </c>
      <c r="E53" s="44"/>
      <c r="F53" s="145"/>
      <c r="G53" s="48"/>
      <c r="I53" s="56">
        <f t="shared" si="1"/>
        <v>0</v>
      </c>
    </row>
    <row r="54" spans="2:10" ht="26.5" thickBot="1" x14ac:dyDescent="0.4">
      <c r="B54" s="66" t="s">
        <v>29</v>
      </c>
      <c r="C54" s="77" t="str">
        <f>Translation!C71</f>
        <v>Minimisation des places de parc pour voitures</v>
      </c>
      <c r="D54" s="31" t="str">
        <f>Translation!C116</f>
        <v>On prévoit particulièrement peu de places de stationnement (PP) pour voitures de tourisme. Par exemple, habitat en zone rurale : moins de 1 PP par logement.</v>
      </c>
      <c r="E54" s="44"/>
      <c r="F54" s="145"/>
      <c r="G54" s="48"/>
      <c r="I54" s="56">
        <f t="shared" si="1"/>
        <v>0</v>
      </c>
    </row>
    <row r="55" spans="2:10" ht="26.5" thickBot="1" x14ac:dyDescent="0.4">
      <c r="B55" s="66" t="s">
        <v>30</v>
      </c>
      <c r="C55" s="77" t="str">
        <f>Translation!C72</f>
        <v>Mesures de réduction du trafic</v>
      </c>
      <c r="D55" s="31" t="str">
        <f>Translation!C117</f>
        <v>Au moins deux aménagements différents contribuant à réduire le besoin en mobilité des habitant·e·s sont créés. Il peut s'agir par exemple d'une épicerie, d'un restaurant ou d'un jardin d'enfants.</v>
      </c>
      <c r="E55" s="44"/>
      <c r="F55" s="145"/>
      <c r="G55" s="48"/>
      <c r="I55" s="56">
        <f t="shared" si="1"/>
        <v>0</v>
      </c>
    </row>
    <row r="56" spans="2:10" ht="38" thickBot="1" x14ac:dyDescent="0.4">
      <c r="B56" s="66" t="s">
        <v>31</v>
      </c>
      <c r="C56" s="77" t="str">
        <f>Translation!C73</f>
        <v>Mesures pour réduire le TIM</v>
      </c>
      <c r="D56" s="31" t="str">
        <f>Translation!C118</f>
        <v>Au moins deux mesures visant à réduire le trafic individuel motorisé sont mises en œuvre. Par exemple, des offres de services pour les utilisateur·trice·s de vélos ou des dispositions contractuelles limitant les possibilités de posséder une voiture.</v>
      </c>
      <c r="E56" s="44"/>
      <c r="F56" s="145"/>
      <c r="G56" s="48"/>
      <c r="I56" s="56">
        <f t="shared" si="1"/>
        <v>0</v>
      </c>
    </row>
    <row r="57" spans="2:10" ht="26.5" thickBot="1" x14ac:dyDescent="0.4">
      <c r="B57" s="66" t="s">
        <v>32</v>
      </c>
      <c r="C57" s="77" t="str">
        <f>Translation!C74</f>
        <v>Stations de recharge bidirectionnelles</v>
      </c>
      <c r="D57" s="31" t="str">
        <f>Translation!C119</f>
        <v>Au moins 5 % des places de stationnement pour voitures particulières sont équipées de stations de recharge bidirectionnelles.</v>
      </c>
      <c r="E57" s="44"/>
      <c r="F57" s="145"/>
      <c r="G57" s="48"/>
      <c r="I57" s="56">
        <f t="shared" si="1"/>
        <v>0</v>
      </c>
    </row>
    <row r="58" spans="2:10" ht="13" x14ac:dyDescent="0.35">
      <c r="B58" s="67" t="s">
        <v>33</v>
      </c>
      <c r="C58" s="77" t="str">
        <f>Translation!C75</f>
        <v>Joker "Mobilité"</v>
      </c>
      <c r="D58" s="70" t="str">
        <f>Translation!C120</f>
        <v>Une autre mesure ayant un effet positif sur le thème E est mise en œuvre.</v>
      </c>
      <c r="E58" s="71"/>
      <c r="F58" s="146"/>
      <c r="G58" s="72"/>
      <c r="I58" s="57">
        <f t="shared" si="1"/>
        <v>0</v>
      </c>
    </row>
    <row r="59" spans="2:10" ht="13" x14ac:dyDescent="0.35">
      <c r="B59" s="73"/>
      <c r="C59" s="74"/>
      <c r="D59" s="74"/>
      <c r="E59" s="75"/>
      <c r="F59" s="76"/>
      <c r="G59" s="74"/>
      <c r="I59" s="58">
        <f>SUM(I42:I58)</f>
        <v>0</v>
      </c>
      <c r="J59" s="27">
        <f>SUM(I59,J39)</f>
        <v>0</v>
      </c>
    </row>
  </sheetData>
  <sheetProtection algorithmName="SHA-512" hashValue="wwibzO3gM2w9xrJF34rJMcmytBTRuZyOkabodoV2VUlqGzrmwB4W7ukyLM7Gk6NjRsQfwCUB5xit+efEuEqXVg==" saltValue="bc26D/PeyGkjZ1e2qOpOeQ==" spinCount="100000" sheet="1" objects="1" scenarios="1" selectLockedCells="1"/>
  <mergeCells count="22">
    <mergeCell ref="B39:G39"/>
    <mergeCell ref="C34:C35"/>
    <mergeCell ref="B7:G7"/>
    <mergeCell ref="F42:F58"/>
    <mergeCell ref="F10:F12"/>
    <mergeCell ref="B21:B25"/>
    <mergeCell ref="G32:G33"/>
    <mergeCell ref="G34:G35"/>
    <mergeCell ref="C21:C25"/>
    <mergeCell ref="F18:F19"/>
    <mergeCell ref="G18:G19"/>
    <mergeCell ref="G21:G25"/>
    <mergeCell ref="G10:G12"/>
    <mergeCell ref="F21:F25"/>
    <mergeCell ref="F32:F33"/>
    <mergeCell ref="B40:G40"/>
    <mergeCell ref="F34:F35"/>
    <mergeCell ref="F27:F28"/>
    <mergeCell ref="C10:C12"/>
    <mergeCell ref="C18:C19"/>
    <mergeCell ref="C27:C28"/>
    <mergeCell ref="C32:C33"/>
  </mergeCells>
  <phoneticPr fontId="10" type="noConversion"/>
  <conditionalFormatting sqref="B40:G40">
    <cfRule type="expression" dxfId="3" priority="1">
      <formula>IF(ISERROR($I$39),1,0)</formula>
    </cfRule>
  </conditionalFormatting>
  <conditionalFormatting sqref="F10:F36 F42">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2:E58 E10:E36"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7" max="16383" man="1"/>
  </rowBreaks>
  <ignoredErrors>
    <ignoredError sqref="F13:F16 F17:F20 F29:F31 F22:F27 F35:F36 I10:I11 F10 F32:F34"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36328125" defaultRowHeight="14.5" x14ac:dyDescent="0.35"/>
  <cols>
    <col min="1" max="1" width="24.6328125" style="46" customWidth="1"/>
    <col min="2" max="2" width="37" customWidth="1"/>
  </cols>
  <sheetData>
    <row r="1" spans="1:3" x14ac:dyDescent="0.35">
      <c r="A1" s="46" t="str">
        <f>Translation!C37</f>
        <v>Liste</v>
      </c>
    </row>
    <row r="2" spans="1:3" x14ac:dyDescent="0.35">
      <c r="C2" s="46" t="str">
        <f>Translation!C40</f>
        <v>Valeur</v>
      </c>
    </row>
    <row r="3" spans="1:3" x14ac:dyDescent="0.35">
      <c r="A3" s="46" t="str">
        <f>Translation!C38</f>
        <v>Réponse</v>
      </c>
      <c r="B3" s="18" t="str">
        <f>Translation!C32</f>
        <v>Oui</v>
      </c>
      <c r="C3" s="18">
        <v>1</v>
      </c>
    </row>
    <row r="4" spans="1:3" x14ac:dyDescent="0.35">
      <c r="B4" s="18" t="str">
        <f>Translation!C33</f>
        <v>Non</v>
      </c>
      <c r="C4" s="18">
        <v>0</v>
      </c>
    </row>
    <row r="5" spans="1:3" x14ac:dyDescent="0.35">
      <c r="B5" s="18" t="str">
        <f>Translation!C34</f>
        <v>Peut-être</v>
      </c>
      <c r="C5" s="18" t="s">
        <v>0</v>
      </c>
    </row>
    <row r="6" spans="1:3" x14ac:dyDescent="0.35">
      <c r="B6" s="18"/>
      <c r="C6" s="18"/>
    </row>
    <row r="8" spans="1:3" x14ac:dyDescent="0.35">
      <c r="C8" s="46" t="str">
        <f>Translation!C23</f>
        <v>Nombre de mesures à choix prévues</v>
      </c>
    </row>
    <row r="9" spans="1:3" s="19" customFormat="1" x14ac:dyDescent="0.35">
      <c r="A9" s="47" t="str">
        <f>Translation!C8</f>
        <v>Part des bâtiments existants</v>
      </c>
      <c r="B9" s="20" t="str">
        <f>Translation!C35</f>
        <v>La part des bâtiments existants sera inférieure à 2/3 de la SRE totale.</v>
      </c>
      <c r="C9" s="21">
        <v>3</v>
      </c>
    </row>
    <row r="10" spans="1:3" x14ac:dyDescent="0.35">
      <c r="B10" s="20" t="str">
        <f>Translation!C36</f>
        <v>La part des bâtiments existants sera égale ou supérieure à 2/3 de la SRE totale.</v>
      </c>
      <c r="C10" s="18">
        <v>2</v>
      </c>
    </row>
    <row r="11" spans="1:3" x14ac:dyDescent="0.3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C1" sqref="C1"/>
    </sheetView>
  </sheetViews>
  <sheetFormatPr baseColWidth="10" defaultColWidth="11.6328125" defaultRowHeight="12.5" x14ac:dyDescent="0.25"/>
  <cols>
    <col min="1" max="1" width="11.6328125" style="114"/>
    <col min="2" max="2" width="10" style="114" customWidth="1"/>
    <col min="3" max="3" width="36" style="114" bestFit="1" customWidth="1"/>
    <col min="4" max="4" width="51.6328125" style="95" bestFit="1" customWidth="1"/>
    <col min="5" max="6" width="46.6328125" style="95" customWidth="1"/>
    <col min="7" max="7" width="9.08984375" style="114" bestFit="1" customWidth="1"/>
    <col min="8" max="8" width="7.08984375" style="114" customWidth="1"/>
    <col min="9" max="9" width="11.6328125" style="114"/>
    <col min="10" max="10" width="2" style="114" bestFit="1" customWidth="1"/>
    <col min="11" max="16384" width="11.6328125" style="114"/>
  </cols>
  <sheetData>
    <row r="1" spans="2:10" ht="13" x14ac:dyDescent="0.3">
      <c r="B1" s="100" t="s">
        <v>34</v>
      </c>
      <c r="C1" s="88" t="s">
        <v>37</v>
      </c>
      <c r="D1" s="87">
        <f>VLOOKUP(C1,I1:J3,2,0)</f>
        <v>2</v>
      </c>
      <c r="E1" s="89" t="s">
        <v>36</v>
      </c>
      <c r="F1" s="90" t="s">
        <v>417</v>
      </c>
      <c r="I1" s="91" t="s">
        <v>35</v>
      </c>
      <c r="J1" s="92">
        <v>1</v>
      </c>
    </row>
    <row r="2" spans="2:10" ht="13" x14ac:dyDescent="0.3">
      <c r="B2" s="93"/>
      <c r="C2" s="94"/>
      <c r="E2" s="96"/>
      <c r="F2" s="96"/>
      <c r="I2" s="91" t="s">
        <v>37</v>
      </c>
      <c r="J2" s="92">
        <v>2</v>
      </c>
    </row>
    <row r="3" spans="2:10" ht="13" x14ac:dyDescent="0.3">
      <c r="B3" s="87" t="s">
        <v>38</v>
      </c>
      <c r="C3" s="97" t="s">
        <v>39</v>
      </c>
      <c r="D3" s="98" t="str">
        <f>I1</f>
        <v>deutsch</v>
      </c>
      <c r="E3" s="98" t="str">
        <f>I2</f>
        <v>français</v>
      </c>
      <c r="F3" s="98" t="str">
        <f>I3</f>
        <v>italiano</v>
      </c>
      <c r="I3" s="91" t="s">
        <v>40</v>
      </c>
      <c r="J3" s="92">
        <v>3</v>
      </c>
    </row>
    <row r="4" spans="2:10" x14ac:dyDescent="0.25">
      <c r="B4" s="115">
        <v>1</v>
      </c>
      <c r="C4" s="92" t="str">
        <f>INDEX($D$4:$F$507,$B4,$D$1)</f>
        <v>Version</v>
      </c>
      <c r="D4" s="116" t="s">
        <v>36</v>
      </c>
      <c r="E4" s="116" t="s">
        <v>36</v>
      </c>
      <c r="F4" s="116" t="s">
        <v>41</v>
      </c>
    </row>
    <row r="5" spans="2:10" x14ac:dyDescent="0.25">
      <c r="B5" s="115">
        <v>2</v>
      </c>
      <c r="C5" s="92" t="str">
        <f t="shared" ref="C5:C68" si="0">INDEX($D$4:$F$507,$B5,$D$1)</f>
        <v>Pre-Check Minergie-Quartier</v>
      </c>
      <c r="D5" s="116" t="s">
        <v>42</v>
      </c>
      <c r="E5" s="116" t="s">
        <v>43</v>
      </c>
      <c r="F5" s="116" t="s">
        <v>44</v>
      </c>
    </row>
    <row r="6" spans="2:10" x14ac:dyDescent="0.25">
      <c r="B6" s="115">
        <v>3</v>
      </c>
      <c r="C6" s="92" t="str">
        <f t="shared" si="0"/>
        <v>Nom du quartier</v>
      </c>
      <c r="D6" s="116" t="s">
        <v>45</v>
      </c>
      <c r="E6" s="116" t="s">
        <v>46</v>
      </c>
      <c r="F6" s="116" t="s">
        <v>47</v>
      </c>
    </row>
    <row r="7" spans="2:10" x14ac:dyDescent="0.25">
      <c r="B7" s="115">
        <v>4</v>
      </c>
      <c r="C7" s="92" t="str">
        <f t="shared" si="0"/>
        <v>Date</v>
      </c>
      <c r="D7" s="116" t="s">
        <v>48</v>
      </c>
      <c r="E7" s="116" t="s">
        <v>49</v>
      </c>
      <c r="F7" s="116" t="s">
        <v>50</v>
      </c>
    </row>
    <row r="8" spans="2:10" x14ac:dyDescent="0.25">
      <c r="B8" s="115">
        <v>5</v>
      </c>
      <c r="C8" s="92" t="str">
        <f t="shared" si="0"/>
        <v>Part des bâtiments existants</v>
      </c>
      <c r="D8" s="116" t="s">
        <v>51</v>
      </c>
      <c r="E8" s="116" t="s">
        <v>52</v>
      </c>
      <c r="F8" s="116" t="s">
        <v>53</v>
      </c>
    </row>
    <row r="9" spans="2:10" ht="125" x14ac:dyDescent="0.25">
      <c r="B9" s="115">
        <v>6</v>
      </c>
      <c r="C9" s="92" t="str">
        <f t="shared" si="0"/>
        <v>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v>
      </c>
      <c r="D9" s="116" t="s">
        <v>54</v>
      </c>
      <c r="E9" s="116" t="s">
        <v>55</v>
      </c>
      <c r="F9" s="116" t="s">
        <v>56</v>
      </c>
    </row>
    <row r="10" spans="2:10" x14ac:dyDescent="0.25">
      <c r="B10" s="115">
        <v>7</v>
      </c>
      <c r="C10" s="92" t="str">
        <f t="shared" si="0"/>
        <v>Exigences</v>
      </c>
      <c r="D10" s="116" t="s">
        <v>57</v>
      </c>
      <c r="E10" s="116" t="s">
        <v>58</v>
      </c>
      <c r="F10" s="116" t="s">
        <v>59</v>
      </c>
    </row>
    <row r="11" spans="2:10" x14ac:dyDescent="0.25">
      <c r="B11" s="115">
        <v>8</v>
      </c>
      <c r="C11" s="92" t="str">
        <f t="shared" si="0"/>
        <v>Question</v>
      </c>
      <c r="D11" s="116" t="s">
        <v>60</v>
      </c>
      <c r="E11" s="116" t="s">
        <v>61</v>
      </c>
      <c r="F11" s="116" t="s">
        <v>62</v>
      </c>
    </row>
    <row r="12" spans="2:10" x14ac:dyDescent="0.25">
      <c r="B12" s="115">
        <v>9</v>
      </c>
      <c r="C12" s="92" t="str">
        <f t="shared" si="0"/>
        <v>Réponse</v>
      </c>
      <c r="D12" s="116" t="s">
        <v>63</v>
      </c>
      <c r="E12" s="116" t="s">
        <v>64</v>
      </c>
      <c r="F12" s="116" t="s">
        <v>65</v>
      </c>
    </row>
    <row r="13" spans="2:10" x14ac:dyDescent="0.25">
      <c r="B13" s="115">
        <v>10</v>
      </c>
      <c r="C13" s="92" t="str">
        <f t="shared" si="0"/>
        <v>Évaluation</v>
      </c>
      <c r="D13" s="116" t="s">
        <v>66</v>
      </c>
      <c r="E13" s="116" t="s">
        <v>67</v>
      </c>
      <c r="F13" s="116" t="s">
        <v>68</v>
      </c>
    </row>
    <row r="14" spans="2:10" ht="13" thickBot="1" x14ac:dyDescent="0.3">
      <c r="B14" s="117">
        <v>11</v>
      </c>
      <c r="C14" s="118" t="str">
        <f t="shared" si="0"/>
        <v>Commentaire</v>
      </c>
      <c r="D14" s="119" t="s">
        <v>69</v>
      </c>
      <c r="E14" s="119" t="s">
        <v>70</v>
      </c>
      <c r="F14" s="119" t="s">
        <v>71</v>
      </c>
    </row>
    <row r="15" spans="2:10" x14ac:dyDescent="0.25">
      <c r="B15" s="120">
        <v>12</v>
      </c>
      <c r="C15" s="121" t="str">
        <f t="shared" si="0"/>
        <v>Aucun problème attendu</v>
      </c>
      <c r="D15" s="122" t="s">
        <v>72</v>
      </c>
      <c r="E15" s="122" t="s">
        <v>73</v>
      </c>
      <c r="F15" s="122" t="s">
        <v>74</v>
      </c>
    </row>
    <row r="16" spans="2:10" x14ac:dyDescent="0.25">
      <c r="B16" s="115">
        <v>13</v>
      </c>
      <c r="C16" s="92" t="str">
        <f t="shared" si="0"/>
        <v>À examiner plus en détail</v>
      </c>
      <c r="D16" s="116" t="s">
        <v>75</v>
      </c>
      <c r="E16" s="116" t="s">
        <v>76</v>
      </c>
      <c r="F16" s="116" t="s">
        <v>77</v>
      </c>
    </row>
    <row r="17" spans="2:6" x14ac:dyDescent="0.25">
      <c r="B17" s="115">
        <v>14</v>
      </c>
      <c r="C17" s="92" t="str">
        <f t="shared" si="0"/>
        <v>Problème possible</v>
      </c>
      <c r="D17" s="116" t="s">
        <v>78</v>
      </c>
      <c r="E17" s="116" t="s">
        <v>79</v>
      </c>
      <c r="F17" s="116" t="s">
        <v>80</v>
      </c>
    </row>
    <row r="18" spans="2:6" x14ac:dyDescent="0.25">
      <c r="B18" s="115">
        <v>15</v>
      </c>
      <c r="C18" s="92" t="str">
        <f t="shared" si="0"/>
        <v>Index pour le code couleur</v>
      </c>
      <c r="D18" s="116" t="s">
        <v>81</v>
      </c>
      <c r="E18" s="116" t="s">
        <v>82</v>
      </c>
      <c r="F18" s="116" t="s">
        <v>83</v>
      </c>
    </row>
    <row r="19" spans="2:6" x14ac:dyDescent="0.25">
      <c r="B19" s="115">
        <v>16</v>
      </c>
      <c r="C19" s="92" t="str">
        <f t="shared" si="0"/>
        <v>Bâtiments existants et nouveaux bâtiments</v>
      </c>
      <c r="D19" s="116" t="s">
        <v>84</v>
      </c>
      <c r="E19" s="116" t="s">
        <v>85</v>
      </c>
      <c r="F19" s="116" t="s">
        <v>86</v>
      </c>
    </row>
    <row r="20" spans="2:6" ht="15.5" x14ac:dyDescent="0.4">
      <c r="B20" s="115">
        <v>17</v>
      </c>
      <c r="C20" s="92" t="str">
        <f t="shared" si="0"/>
        <v>Nombre de points négatifs pour le CO2</v>
      </c>
      <c r="D20" s="116" t="s">
        <v>87</v>
      </c>
      <c r="E20" s="116" t="s">
        <v>88</v>
      </c>
      <c r="F20" s="116" t="s">
        <v>89</v>
      </c>
    </row>
    <row r="21" spans="2:6" x14ac:dyDescent="0.25">
      <c r="B21" s="115">
        <v>18</v>
      </c>
      <c r="C21" s="92" t="str">
        <f t="shared" si="0"/>
        <v>Peut-être = Oui</v>
      </c>
      <c r="D21" s="116" t="s">
        <v>90</v>
      </c>
      <c r="E21" s="116" t="s">
        <v>91</v>
      </c>
      <c r="F21" s="116" t="s">
        <v>92</v>
      </c>
    </row>
    <row r="22" spans="2:6" x14ac:dyDescent="0.25">
      <c r="B22" s="115">
        <v>19</v>
      </c>
      <c r="C22" s="92" t="str">
        <f t="shared" si="0"/>
        <v>Attention : question évaluée deux fois</v>
      </c>
      <c r="D22" s="116" t="s">
        <v>93</v>
      </c>
      <c r="E22" s="116" t="s">
        <v>94</v>
      </c>
      <c r="F22" s="116" t="s">
        <v>95</v>
      </c>
    </row>
    <row r="23" spans="2:6" x14ac:dyDescent="0.25">
      <c r="B23" s="115">
        <v>20</v>
      </c>
      <c r="C23" s="92" t="str">
        <f t="shared" si="0"/>
        <v>Nombre de mesures à choix prévues</v>
      </c>
      <c r="D23" s="116" t="s">
        <v>96</v>
      </c>
      <c r="E23" s="116" t="s">
        <v>97</v>
      </c>
      <c r="F23" s="116" t="s">
        <v>98</v>
      </c>
    </row>
    <row r="24" spans="2:6" x14ac:dyDescent="0.25">
      <c r="B24" s="115">
        <v>21</v>
      </c>
      <c r="C24" s="92" t="str">
        <f t="shared" si="0"/>
        <v>Nombre de "peut-être"</v>
      </c>
      <c r="D24" s="116" t="s">
        <v>99</v>
      </c>
      <c r="E24" s="116" t="s">
        <v>100</v>
      </c>
      <c r="F24" s="116" t="s">
        <v>101</v>
      </c>
    </row>
    <row r="25" spans="2:6" x14ac:dyDescent="0.25">
      <c r="B25" s="115">
        <v>22</v>
      </c>
      <c r="C25" s="92" t="str">
        <f t="shared" si="0"/>
        <v>Mesures à choix sélectionnées</v>
      </c>
      <c r="D25" s="116" t="s">
        <v>102</v>
      </c>
      <c r="E25" s="116" t="s">
        <v>103</v>
      </c>
      <c r="F25" s="116" t="s">
        <v>104</v>
      </c>
    </row>
    <row r="26" spans="2:6" ht="50" x14ac:dyDescent="0.25">
      <c r="B26" s="115">
        <v>23</v>
      </c>
      <c r="C26" s="92" t="str">
        <f t="shared" si="0"/>
        <v>Parmi les mesures suivantes, lesquelles seront / pourraient être mises en œuvre dans le quartier ? Pour l'évaluation, donnez une réponse dans toutes les cases.</v>
      </c>
      <c r="D26" s="116" t="s">
        <v>105</v>
      </c>
      <c r="E26" s="116" t="s">
        <v>106</v>
      </c>
      <c r="F26" s="116" t="s">
        <v>107</v>
      </c>
    </row>
    <row r="27" spans="2:6" ht="37.5" x14ac:dyDescent="0.25">
      <c r="B27" s="115">
        <v>24</v>
      </c>
      <c r="C27" s="92" t="str">
        <f t="shared" si="0"/>
        <v>Veuillez indiquer tout en haut la part de bâtiments existants après transformation du quartier.</v>
      </c>
      <c r="D27" s="116" t="s">
        <v>108</v>
      </c>
      <c r="E27" s="116" t="s">
        <v>109</v>
      </c>
      <c r="F27" s="116" t="s">
        <v>110</v>
      </c>
    </row>
    <row r="28" spans="2:6" ht="37.5" x14ac:dyDescent="0.25">
      <c r="B28" s="115">
        <v>25</v>
      </c>
      <c r="C28" s="92" t="str">
        <f t="shared" si="0"/>
        <v xml:space="preserve">Pour obtenir la certification Minergie-Quartier, il faut mettre en œuvre au moins le nombre suivant de mesures à choix : </v>
      </c>
      <c r="D28" s="116" t="s">
        <v>111</v>
      </c>
      <c r="E28" s="116" t="s">
        <v>112</v>
      </c>
      <c r="F28" s="116" t="s">
        <v>113</v>
      </c>
    </row>
    <row r="29" spans="2:6" x14ac:dyDescent="0.25">
      <c r="B29" s="115">
        <v>26</v>
      </c>
      <c r="C29" s="92" t="str">
        <f t="shared" si="0"/>
        <v>Mesures à choix</v>
      </c>
      <c r="D29" s="116" t="s">
        <v>114</v>
      </c>
      <c r="E29" s="116" t="s">
        <v>115</v>
      </c>
      <c r="F29" s="116" t="s">
        <v>116</v>
      </c>
    </row>
    <row r="30" spans="2:6" x14ac:dyDescent="0.25">
      <c r="B30" s="115">
        <v>27</v>
      </c>
      <c r="C30" s="92" t="str">
        <f t="shared" si="0"/>
        <v>Description</v>
      </c>
      <c r="D30" s="116" t="s">
        <v>117</v>
      </c>
      <c r="E30" s="116" t="s">
        <v>118</v>
      </c>
      <c r="F30" s="116" t="s">
        <v>119</v>
      </c>
    </row>
    <row r="31" spans="2:6" x14ac:dyDescent="0.25">
      <c r="B31" s="115">
        <v>28</v>
      </c>
      <c r="C31" s="92" t="str">
        <f t="shared" si="0"/>
        <v>Prévu ?</v>
      </c>
      <c r="D31" s="116" t="s">
        <v>120</v>
      </c>
      <c r="E31" s="116" t="s">
        <v>121</v>
      </c>
      <c r="F31" s="116" t="s">
        <v>122</v>
      </c>
    </row>
    <row r="32" spans="2:6" x14ac:dyDescent="0.25">
      <c r="B32" s="115">
        <v>29</v>
      </c>
      <c r="C32" s="92" t="str">
        <f t="shared" si="0"/>
        <v>Oui</v>
      </c>
      <c r="D32" s="116" t="s">
        <v>123</v>
      </c>
      <c r="E32" s="116" t="s">
        <v>124</v>
      </c>
      <c r="F32" s="116" t="s">
        <v>125</v>
      </c>
    </row>
    <row r="33" spans="1:6" x14ac:dyDescent="0.25">
      <c r="B33" s="115">
        <v>30</v>
      </c>
      <c r="C33" s="92" t="str">
        <f t="shared" si="0"/>
        <v>Non</v>
      </c>
      <c r="D33" s="116" t="s">
        <v>126</v>
      </c>
      <c r="E33" s="116" t="s">
        <v>127</v>
      </c>
      <c r="F33" s="116" t="s">
        <v>128</v>
      </c>
    </row>
    <row r="34" spans="1:6" x14ac:dyDescent="0.25">
      <c r="B34" s="115">
        <v>31</v>
      </c>
      <c r="C34" s="92" t="str">
        <f t="shared" si="0"/>
        <v>Peut-être</v>
      </c>
      <c r="D34" s="116" t="s">
        <v>129</v>
      </c>
      <c r="E34" s="116" t="s">
        <v>130</v>
      </c>
      <c r="F34" s="116" t="s">
        <v>131</v>
      </c>
    </row>
    <row r="35" spans="1:6" ht="25" x14ac:dyDescent="0.25">
      <c r="B35" s="115">
        <v>32</v>
      </c>
      <c r="C35" s="92" t="str">
        <f t="shared" si="0"/>
        <v>La part des bâtiments existants sera inférieure à 2/3 de la SRE totale.</v>
      </c>
      <c r="D35" s="116" t="s">
        <v>132</v>
      </c>
      <c r="E35" s="116" t="s">
        <v>133</v>
      </c>
      <c r="F35" s="116" t="s">
        <v>134</v>
      </c>
    </row>
    <row r="36" spans="1:6" ht="25" x14ac:dyDescent="0.25">
      <c r="B36" s="115">
        <v>33</v>
      </c>
      <c r="C36" s="92" t="str">
        <f t="shared" si="0"/>
        <v>La part des bâtiments existants sera égale ou supérieure à 2/3 de la SRE totale.</v>
      </c>
      <c r="D36" s="116" t="s">
        <v>135</v>
      </c>
      <c r="E36" s="116" t="s">
        <v>136</v>
      </c>
      <c r="F36" s="116" t="s">
        <v>137</v>
      </c>
    </row>
    <row r="37" spans="1:6" x14ac:dyDescent="0.25">
      <c r="B37" s="115">
        <v>34</v>
      </c>
      <c r="C37" s="92" t="str">
        <f t="shared" si="0"/>
        <v>Liste</v>
      </c>
      <c r="D37" s="116" t="s">
        <v>138</v>
      </c>
      <c r="E37" s="116" t="s">
        <v>138</v>
      </c>
      <c r="F37" s="116" t="s">
        <v>139</v>
      </c>
    </row>
    <row r="38" spans="1:6" x14ac:dyDescent="0.25">
      <c r="B38" s="115">
        <v>35</v>
      </c>
      <c r="C38" s="92" t="str">
        <f t="shared" si="0"/>
        <v>Réponse</v>
      </c>
      <c r="D38" s="116" t="s">
        <v>63</v>
      </c>
      <c r="E38" s="116" t="s">
        <v>64</v>
      </c>
      <c r="F38" s="116" t="s">
        <v>65</v>
      </c>
    </row>
    <row r="39" spans="1:6" x14ac:dyDescent="0.25">
      <c r="B39" s="115">
        <v>36</v>
      </c>
      <c r="C39" s="92" t="str">
        <f t="shared" si="0"/>
        <v>Part des bâtiments existants</v>
      </c>
      <c r="D39" s="116" t="s">
        <v>51</v>
      </c>
      <c r="E39" s="116" t="s">
        <v>52</v>
      </c>
      <c r="F39" s="116" t="s">
        <v>53</v>
      </c>
    </row>
    <row r="40" spans="1:6" x14ac:dyDescent="0.25">
      <c r="B40" s="115">
        <v>37</v>
      </c>
      <c r="C40" s="92" t="str">
        <f t="shared" si="0"/>
        <v>Valeur</v>
      </c>
      <c r="D40" s="116" t="s">
        <v>140</v>
      </c>
      <c r="E40" s="116" t="s">
        <v>141</v>
      </c>
      <c r="F40" s="116" t="s">
        <v>142</v>
      </c>
    </row>
    <row r="41" spans="1:6" ht="25" x14ac:dyDescent="0.25">
      <c r="B41" s="115">
        <v>38</v>
      </c>
      <c r="C41" s="92" t="str">
        <f t="shared" si="0"/>
        <v>Pour l'évaluation, il faut indiquer quelque chose pour toutes les mesures à choix.</v>
      </c>
      <c r="D41" s="116" t="s">
        <v>143</v>
      </c>
      <c r="E41" s="116" t="s">
        <v>144</v>
      </c>
      <c r="F41" s="116" t="s">
        <v>145</v>
      </c>
    </row>
    <row r="42" spans="1:6" x14ac:dyDescent="0.25">
      <c r="A42" s="123" t="s">
        <v>146</v>
      </c>
      <c r="B42" s="115">
        <v>39</v>
      </c>
      <c r="C42" s="92" t="str">
        <f t="shared" si="0"/>
        <v>Certification Minergie (-P/-A)</v>
      </c>
      <c r="D42" s="116" t="s">
        <v>147</v>
      </c>
      <c r="E42" s="116" t="s">
        <v>148</v>
      </c>
      <c r="F42" s="116" t="s">
        <v>149</v>
      </c>
    </row>
    <row r="43" spans="1:6" x14ac:dyDescent="0.25">
      <c r="A43" s="123" t="s">
        <v>150</v>
      </c>
      <c r="B43" s="115">
        <v>40</v>
      </c>
      <c r="C43" s="92" t="str">
        <f t="shared" si="0"/>
        <v>Structure de la gérance du quartier</v>
      </c>
      <c r="D43" s="116" t="s">
        <v>151</v>
      </c>
      <c r="E43" s="116" t="s">
        <v>152</v>
      </c>
      <c r="F43" s="116" t="s">
        <v>153</v>
      </c>
    </row>
    <row r="44" spans="1:6" ht="25" x14ac:dyDescent="0.25">
      <c r="A44" s="123" t="s">
        <v>154</v>
      </c>
      <c r="B44" s="115">
        <v>41</v>
      </c>
      <c r="C44" s="92" t="str">
        <f t="shared" si="0"/>
        <v>Monitoring avec système de gestion de l'énergie (SGE)</v>
      </c>
      <c r="D44" s="116" t="s">
        <v>155</v>
      </c>
      <c r="E44" s="116" t="s">
        <v>156</v>
      </c>
      <c r="F44" s="116" t="s">
        <v>157</v>
      </c>
    </row>
    <row r="45" spans="1:6" ht="25" x14ac:dyDescent="0.25">
      <c r="A45" s="123" t="s">
        <v>158</v>
      </c>
      <c r="B45" s="115">
        <v>42</v>
      </c>
      <c r="C45" s="92" t="str">
        <f t="shared" si="0"/>
        <v>Vérification des valeurs des mesures énergétiques</v>
      </c>
      <c r="D45" s="116" t="s">
        <v>159</v>
      </c>
      <c r="E45" s="116" t="s">
        <v>160</v>
      </c>
      <c r="F45" s="116" t="s">
        <v>161</v>
      </c>
    </row>
    <row r="46" spans="1:6" x14ac:dyDescent="0.25">
      <c r="A46" s="123" t="s">
        <v>162</v>
      </c>
      <c r="B46" s="115">
        <v>43</v>
      </c>
      <c r="C46" s="92" t="str">
        <f t="shared" si="0"/>
        <v>Énergie et EGES en exploitation</v>
      </c>
      <c r="D46" s="131" t="s">
        <v>163</v>
      </c>
      <c r="E46" s="116" t="s">
        <v>164</v>
      </c>
      <c r="F46" s="131" t="s">
        <v>165</v>
      </c>
    </row>
    <row r="47" spans="1:6" x14ac:dyDescent="0.25">
      <c r="A47" s="123" t="s">
        <v>166</v>
      </c>
      <c r="B47" s="115">
        <v>44</v>
      </c>
      <c r="C47" s="92" t="str">
        <f t="shared" si="0"/>
        <v>Utilisation de l'énergie thermique</v>
      </c>
      <c r="D47" s="116" t="s">
        <v>167</v>
      </c>
      <c r="E47" s="116" t="s">
        <v>168</v>
      </c>
      <c r="F47" s="116" t="s">
        <v>169</v>
      </c>
    </row>
    <row r="48" spans="1:6" x14ac:dyDescent="0.25">
      <c r="A48" s="123" t="s">
        <v>170</v>
      </c>
      <c r="B48" s="115">
        <v>45</v>
      </c>
      <c r="C48" s="92" t="str">
        <f t="shared" si="0"/>
        <v>Chauffage à distance sans énergie fossile</v>
      </c>
      <c r="D48" s="116" t="s">
        <v>171</v>
      </c>
      <c r="E48" s="116" t="s">
        <v>172</v>
      </c>
      <c r="F48" s="116" t="s">
        <v>173</v>
      </c>
    </row>
    <row r="49" spans="1:6" x14ac:dyDescent="0.25">
      <c r="A49" s="123" t="s">
        <v>174</v>
      </c>
      <c r="B49" s="115">
        <v>46</v>
      </c>
      <c r="C49" s="92" t="str">
        <f t="shared" si="0"/>
        <v>Utilisation de l'énergie solaire</v>
      </c>
      <c r="D49" s="116" t="s">
        <v>175</v>
      </c>
      <c r="E49" s="116" t="s">
        <v>176</v>
      </c>
      <c r="F49" s="116" t="s">
        <v>177</v>
      </c>
    </row>
    <row r="50" spans="1:6" x14ac:dyDescent="0.25">
      <c r="A50" s="123" t="s">
        <v>178</v>
      </c>
      <c r="B50" s="115">
        <v>47</v>
      </c>
      <c r="C50" s="92" t="str">
        <f t="shared" si="0"/>
        <v>Émissions grises</v>
      </c>
      <c r="D50" s="116" t="s">
        <v>179</v>
      </c>
      <c r="E50" s="116" t="s">
        <v>180</v>
      </c>
      <c r="F50" s="116" t="s">
        <v>181</v>
      </c>
    </row>
    <row r="51" spans="1:6" x14ac:dyDescent="0.25">
      <c r="A51" s="123" t="s">
        <v>182</v>
      </c>
      <c r="B51" s="115">
        <v>48</v>
      </c>
      <c r="C51" s="92" t="str">
        <f t="shared" si="0"/>
        <v>Espaces verts</v>
      </c>
      <c r="D51" s="116" t="s">
        <v>183</v>
      </c>
      <c r="E51" s="116" t="s">
        <v>184</v>
      </c>
      <c r="F51" s="116" t="s">
        <v>185</v>
      </c>
    </row>
    <row r="52" spans="1:6" x14ac:dyDescent="0.25">
      <c r="A52" s="123" t="s">
        <v>186</v>
      </c>
      <c r="B52" s="115">
        <v>49</v>
      </c>
      <c r="C52" s="92" t="str">
        <f t="shared" si="0"/>
        <v>Ombrage par les arbres</v>
      </c>
      <c r="D52" s="116" t="s">
        <v>187</v>
      </c>
      <c r="E52" s="116" t="s">
        <v>188</v>
      </c>
      <c r="F52" s="116" t="s">
        <v>189</v>
      </c>
    </row>
    <row r="53" spans="1:6" x14ac:dyDescent="0.25">
      <c r="A53" s="123" t="s">
        <v>190</v>
      </c>
      <c r="B53" s="115">
        <v>50</v>
      </c>
      <c r="C53" s="92" t="str">
        <f t="shared" si="0"/>
        <v>Gestion naturelle des eaux de pluie</v>
      </c>
      <c r="D53" s="131" t="s">
        <v>191</v>
      </c>
      <c r="E53" s="116" t="s">
        <v>192</v>
      </c>
      <c r="F53" s="131" t="s">
        <v>193</v>
      </c>
    </row>
    <row r="54" spans="1:6" ht="25" x14ac:dyDescent="0.25">
      <c r="A54" s="123" t="s">
        <v>194</v>
      </c>
      <c r="B54" s="117">
        <v>51</v>
      </c>
      <c r="C54" s="92" t="str">
        <f t="shared" si="0"/>
        <v>Offre de places de stationnement pour vélos</v>
      </c>
      <c r="D54" s="132" t="s">
        <v>195</v>
      </c>
      <c r="E54" s="119" t="s">
        <v>196</v>
      </c>
      <c r="F54" s="132" t="s">
        <v>197</v>
      </c>
    </row>
    <row r="55" spans="1:6" ht="25" x14ac:dyDescent="0.25">
      <c r="A55" s="123" t="s">
        <v>198</v>
      </c>
      <c r="B55" s="117">
        <v>52</v>
      </c>
      <c r="C55" s="118" t="str">
        <f t="shared" si="0"/>
        <v>Convivialité des places de stationnement pour vélos</v>
      </c>
      <c r="D55" s="119" t="s">
        <v>199</v>
      </c>
      <c r="E55" s="119" t="s">
        <v>200</v>
      </c>
      <c r="F55" s="119" t="s">
        <v>201</v>
      </c>
    </row>
    <row r="56" spans="1:6" ht="13" thickBot="1" x14ac:dyDescent="0.3">
      <c r="A56" s="123" t="s">
        <v>202</v>
      </c>
      <c r="B56" s="124">
        <v>53</v>
      </c>
      <c r="C56" s="125" t="str">
        <f t="shared" si="0"/>
        <v>Facilité d'accès au quartier</v>
      </c>
      <c r="D56" s="126" t="s">
        <v>203</v>
      </c>
      <c r="E56" s="126" t="s">
        <v>204</v>
      </c>
      <c r="F56" s="126" t="s">
        <v>205</v>
      </c>
    </row>
    <row r="57" spans="1:6" x14ac:dyDescent="0.25">
      <c r="A57" s="123" t="s">
        <v>206</v>
      </c>
      <c r="B57" s="127">
        <v>54</v>
      </c>
      <c r="C57" s="128" t="str">
        <f t="shared" si="0"/>
        <v>Mobilité électrique</v>
      </c>
      <c r="D57" s="129" t="s">
        <v>207</v>
      </c>
      <c r="E57" s="129" t="s">
        <v>208</v>
      </c>
      <c r="F57" s="129" t="s">
        <v>209</v>
      </c>
    </row>
    <row r="58" spans="1:6" x14ac:dyDescent="0.25">
      <c r="A58" s="123" t="s">
        <v>210</v>
      </c>
      <c r="B58" s="115">
        <v>55</v>
      </c>
      <c r="C58" s="92" t="str">
        <f t="shared" si="0"/>
        <v>Partage de véhicules</v>
      </c>
      <c r="D58" s="116" t="s">
        <v>211</v>
      </c>
      <c r="E58" s="116" t="s">
        <v>212</v>
      </c>
      <c r="F58" s="116" t="s">
        <v>213</v>
      </c>
    </row>
    <row r="59" spans="1:6" x14ac:dyDescent="0.25">
      <c r="A59" s="123" t="s">
        <v>214</v>
      </c>
      <c r="B59" s="115">
        <v>56</v>
      </c>
      <c r="C59" s="92" t="str">
        <f t="shared" si="0"/>
        <v>Densité d'utilisation élevée</v>
      </c>
      <c r="D59" s="116" t="s">
        <v>215</v>
      </c>
      <c r="E59" s="116" t="s">
        <v>216</v>
      </c>
      <c r="F59" s="116" t="s">
        <v>217</v>
      </c>
    </row>
    <row r="60" spans="1:6" ht="25" x14ac:dyDescent="0.25">
      <c r="A60" s="123" t="s">
        <v>218</v>
      </c>
      <c r="B60" s="115">
        <v>57</v>
      </c>
      <c r="C60" s="92" t="str">
        <f t="shared" si="0"/>
        <v>Visualisation des indices de conso. pour les usagers</v>
      </c>
      <c r="D60" s="116" t="s">
        <v>219</v>
      </c>
      <c r="E60" s="116" t="s">
        <v>220</v>
      </c>
      <c r="F60" s="116" t="s">
        <v>221</v>
      </c>
    </row>
    <row r="61" spans="1:6" x14ac:dyDescent="0.25">
      <c r="A61" s="123" t="s">
        <v>222</v>
      </c>
      <c r="B61" s="115">
        <v>58</v>
      </c>
      <c r="C61" s="92" t="str">
        <f t="shared" si="0"/>
        <v>Joker "Gérance du quartier"</v>
      </c>
      <c r="D61" s="116" t="s">
        <v>223</v>
      </c>
      <c r="E61" s="116" t="s">
        <v>224</v>
      </c>
      <c r="F61" s="116" t="s">
        <v>225</v>
      </c>
    </row>
    <row r="62" spans="1:6" x14ac:dyDescent="0.25">
      <c r="A62" s="123" t="s">
        <v>226</v>
      </c>
      <c r="B62" s="115">
        <v>59</v>
      </c>
      <c r="C62" s="92" t="str">
        <f t="shared" si="0"/>
        <v>Solutions de stockage innovantes</v>
      </c>
      <c r="D62" s="116" t="s">
        <v>227</v>
      </c>
      <c r="E62" s="116" t="s">
        <v>228</v>
      </c>
      <c r="F62" s="116" t="s">
        <v>229</v>
      </c>
    </row>
    <row r="63" spans="1:6" x14ac:dyDescent="0.25">
      <c r="A63" s="123" t="s">
        <v>230</v>
      </c>
      <c r="B63" s="115">
        <v>60</v>
      </c>
      <c r="C63" s="92" t="str">
        <f t="shared" si="0"/>
        <v>Utilisation de ressources locales</v>
      </c>
      <c r="D63" s="116" t="s">
        <v>231</v>
      </c>
      <c r="E63" s="116" t="s">
        <v>232</v>
      </c>
      <c r="F63" s="116" t="s">
        <v>233</v>
      </c>
    </row>
    <row r="64" spans="1:6" x14ac:dyDescent="0.25">
      <c r="A64" s="123" t="s">
        <v>234</v>
      </c>
      <c r="B64" s="115">
        <v>61</v>
      </c>
      <c r="C64" s="92" t="str">
        <f t="shared" si="0"/>
        <v xml:space="preserve">Réemploi d'éléments de construction </v>
      </c>
      <c r="D64" s="116" t="s">
        <v>235</v>
      </c>
      <c r="E64" s="116" t="s">
        <v>236</v>
      </c>
      <c r="F64" s="116" t="s">
        <v>237</v>
      </c>
    </row>
    <row r="65" spans="1:6" ht="25" x14ac:dyDescent="0.25">
      <c r="A65" s="123" t="s">
        <v>238</v>
      </c>
      <c r="B65" s="115">
        <v>62</v>
      </c>
      <c r="C65" s="92" t="str">
        <f t="shared" si="0"/>
        <v>Minimisation des mouvements de terre pour l'aménagement du terrain</v>
      </c>
      <c r="D65" s="116" t="s">
        <v>239</v>
      </c>
      <c r="E65" s="116" t="s">
        <v>240</v>
      </c>
      <c r="F65" s="116" t="s">
        <v>241</v>
      </c>
    </row>
    <row r="66" spans="1:6" x14ac:dyDescent="0.25">
      <c r="A66" s="123" t="s">
        <v>242</v>
      </c>
      <c r="B66" s="115">
        <v>63</v>
      </c>
      <c r="C66" s="92" t="str">
        <f t="shared" si="0"/>
        <v>Joker "Énergie et gaz à effet de serre"</v>
      </c>
      <c r="D66" s="116" t="s">
        <v>243</v>
      </c>
      <c r="E66" s="116" t="s">
        <v>244</v>
      </c>
      <c r="F66" s="116" t="s">
        <v>245</v>
      </c>
    </row>
    <row r="67" spans="1:6" x14ac:dyDescent="0.25">
      <c r="A67" s="123" t="s">
        <v>246</v>
      </c>
      <c r="B67" s="115">
        <v>64</v>
      </c>
      <c r="C67" s="92" t="str">
        <f t="shared" si="0"/>
        <v>Aération du quartier</v>
      </c>
      <c r="D67" s="116" t="s">
        <v>247</v>
      </c>
      <c r="E67" s="116" t="s">
        <v>248</v>
      </c>
      <c r="F67" s="116" t="s">
        <v>249</v>
      </c>
    </row>
    <row r="68" spans="1:6" x14ac:dyDescent="0.25">
      <c r="A68" s="123" t="s">
        <v>250</v>
      </c>
      <c r="B68" s="115">
        <v>65</v>
      </c>
      <c r="C68" s="92" t="str">
        <f t="shared" si="0"/>
        <v>Utilisation d'eau de pluie</v>
      </c>
      <c r="D68" s="131" t="s">
        <v>251</v>
      </c>
      <c r="E68" s="116" t="s">
        <v>252</v>
      </c>
      <c r="F68" s="131" t="s">
        <v>253</v>
      </c>
    </row>
    <row r="69" spans="1:6" ht="25" x14ac:dyDescent="0.25">
      <c r="A69" s="123" t="s">
        <v>254</v>
      </c>
      <c r="B69" s="115">
        <v>66</v>
      </c>
      <c r="C69" s="92" t="str">
        <f t="shared" ref="C69:C132" si="1">INDEX($D$4:$F$507,$B69,$D$1)</f>
        <v>Pas de constructions souterraines en dehors de l’emprise au sol des bâtiments</v>
      </c>
      <c r="D69" s="116" t="s">
        <v>255</v>
      </c>
      <c r="E69" s="116" t="s">
        <v>256</v>
      </c>
      <c r="F69" s="116" t="s">
        <v>257</v>
      </c>
    </row>
    <row r="70" spans="1:6" x14ac:dyDescent="0.25">
      <c r="A70" s="123" t="s">
        <v>258</v>
      </c>
      <c r="B70" s="115">
        <v>67</v>
      </c>
      <c r="C70" s="92" t="str">
        <f t="shared" si="1"/>
        <v>Joker "Confort et adaptation au climat"</v>
      </c>
      <c r="D70" s="116" t="s">
        <v>259</v>
      </c>
      <c r="E70" s="116" t="s">
        <v>260</v>
      </c>
      <c r="F70" s="116" t="s">
        <v>261</v>
      </c>
    </row>
    <row r="71" spans="1:6" ht="25" x14ac:dyDescent="0.25">
      <c r="A71" s="123" t="s">
        <v>262</v>
      </c>
      <c r="B71" s="115">
        <v>68</v>
      </c>
      <c r="C71" s="92" t="str">
        <f t="shared" si="1"/>
        <v>Minimisation des places de parc pour voitures</v>
      </c>
      <c r="D71" s="116" t="s">
        <v>263</v>
      </c>
      <c r="E71" s="116" t="s">
        <v>264</v>
      </c>
      <c r="F71" s="116" t="s">
        <v>265</v>
      </c>
    </row>
    <row r="72" spans="1:6" x14ac:dyDescent="0.25">
      <c r="A72" s="123" t="s">
        <v>266</v>
      </c>
      <c r="B72" s="115">
        <v>69</v>
      </c>
      <c r="C72" s="92" t="str">
        <f t="shared" si="1"/>
        <v>Mesures de réduction du trafic</v>
      </c>
      <c r="D72" s="116" t="s">
        <v>267</v>
      </c>
      <c r="E72" s="116" t="s">
        <v>268</v>
      </c>
      <c r="F72" s="116" t="s">
        <v>269</v>
      </c>
    </row>
    <row r="73" spans="1:6" x14ac:dyDescent="0.25">
      <c r="A73" s="123" t="s">
        <v>270</v>
      </c>
      <c r="B73" s="115">
        <v>70</v>
      </c>
      <c r="C73" s="92" t="str">
        <f t="shared" si="1"/>
        <v>Mesures pour réduire le TIM</v>
      </c>
      <c r="D73" s="131" t="s">
        <v>271</v>
      </c>
      <c r="E73" s="116" t="s">
        <v>272</v>
      </c>
      <c r="F73" s="131" t="s">
        <v>273</v>
      </c>
    </row>
    <row r="74" spans="1:6" x14ac:dyDescent="0.25">
      <c r="A74" s="123" t="s">
        <v>274</v>
      </c>
      <c r="B74" s="115">
        <v>71</v>
      </c>
      <c r="C74" s="92" t="str">
        <f t="shared" si="1"/>
        <v>Stations de recharge bidirectionnelles</v>
      </c>
      <c r="D74" s="116" t="s">
        <v>275</v>
      </c>
      <c r="E74" s="116" t="s">
        <v>276</v>
      </c>
      <c r="F74" s="116" t="s">
        <v>277</v>
      </c>
    </row>
    <row r="75" spans="1:6" ht="13" thickBot="1" x14ac:dyDescent="0.3">
      <c r="A75" s="123" t="s">
        <v>278</v>
      </c>
      <c r="B75" s="117">
        <v>72</v>
      </c>
      <c r="C75" s="118" t="str">
        <f t="shared" si="1"/>
        <v>Joker "Mobilité"</v>
      </c>
      <c r="D75" s="119" t="s">
        <v>279</v>
      </c>
      <c r="E75" s="119" t="s">
        <v>280</v>
      </c>
      <c r="F75" s="119" t="s">
        <v>281</v>
      </c>
    </row>
    <row r="76" spans="1:6" ht="50" x14ac:dyDescent="0.25">
      <c r="B76" s="120">
        <v>73</v>
      </c>
      <c r="C76" s="121" t="str">
        <f t="shared" si="1"/>
        <v>La certification Minergie, Minergie-P ou Minergie-A de toutes les nouvelles constructions (avec ou sans le complément ECO) est-elle prévue?</v>
      </c>
      <c r="D76" s="122" t="s">
        <v>282</v>
      </c>
      <c r="E76" s="122" t="s">
        <v>283</v>
      </c>
      <c r="F76" s="122" t="s">
        <v>284</v>
      </c>
    </row>
    <row r="77" spans="1:6" ht="25" x14ac:dyDescent="0.25">
      <c r="B77" s="115">
        <v>74</v>
      </c>
      <c r="C77" s="92" t="str">
        <f t="shared" si="1"/>
        <v>Y a-t-il des bâtiments existants qui doivent être conservés ?</v>
      </c>
      <c r="D77" s="116" t="s">
        <v>285</v>
      </c>
      <c r="E77" s="116" t="s">
        <v>286</v>
      </c>
      <c r="F77" s="116" t="s">
        <v>287</v>
      </c>
    </row>
    <row r="78" spans="1:6" ht="100" x14ac:dyDescent="0.25">
      <c r="B78" s="115">
        <v>75</v>
      </c>
      <c r="C78" s="92" t="str">
        <f t="shared" si="1"/>
        <v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v>
      </c>
      <c r="D78" s="131" t="s">
        <v>288</v>
      </c>
      <c r="E78" s="116" t="s">
        <v>289</v>
      </c>
      <c r="F78" s="131" t="s">
        <v>290</v>
      </c>
    </row>
    <row r="79" spans="1:6" ht="62.5" x14ac:dyDescent="0.25">
      <c r="B79" s="115">
        <v>76</v>
      </c>
      <c r="C79" s="92" t="str">
        <f t="shared" si="1"/>
        <v>Est-il possible de créer une gérance commune pour tous les propriétaires fonciers et qui dirige le développement ou la transformation du quartier et la phase initiale de son exploitation ?</v>
      </c>
      <c r="D79" s="116" t="s">
        <v>291</v>
      </c>
      <c r="E79" s="116" t="s">
        <v>292</v>
      </c>
      <c r="F79" s="116" t="s">
        <v>293</v>
      </c>
    </row>
    <row r="80" spans="1:6" ht="87.5" x14ac:dyDescent="0.25">
      <c r="B80" s="115">
        <v>77</v>
      </c>
      <c r="C80" s="92" t="str">
        <f t="shared" si="1"/>
        <v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v>
      </c>
      <c r="D80" s="116" t="s">
        <v>294</v>
      </c>
      <c r="E80" s="116" t="s">
        <v>295</v>
      </c>
      <c r="F80" s="116" t="s">
        <v>296</v>
      </c>
    </row>
    <row r="81" spans="2:6" ht="75" x14ac:dyDescent="0.25">
      <c r="B81" s="115">
        <v>78</v>
      </c>
      <c r="C81" s="92" t="str">
        <f t="shared" si="1"/>
        <v>Un contrôle par Minergie des indices de performance énergétiques basés sur les consommations mesurées au cours des premières années d'exploitation et l'optimisation nécessaire en cas d'anomalies est-il possible ?</v>
      </c>
      <c r="D81" s="116" t="s">
        <v>297</v>
      </c>
      <c r="E81" s="116" t="s">
        <v>298</v>
      </c>
      <c r="F81" s="116" t="s">
        <v>299</v>
      </c>
    </row>
    <row r="82" spans="2:6" ht="50" x14ac:dyDescent="0.25">
      <c r="B82" s="115">
        <v>79</v>
      </c>
      <c r="C82" s="92" t="str">
        <f t="shared" si="1"/>
        <v>La chaleur (chauffage et eau chaude) est-elle produite avec des énergies renouvelables dans tous les bâtiments, ou cela est-il prévu ?</v>
      </c>
      <c r="D82" s="116" t="s">
        <v>300</v>
      </c>
      <c r="E82" s="116" t="s">
        <v>301</v>
      </c>
      <c r="F82" s="116" t="s">
        <v>302</v>
      </c>
    </row>
    <row r="83" spans="2:6" ht="63.65" customHeight="1" x14ac:dyDescent="0.25">
      <c r="B83" s="115">
        <v>80</v>
      </c>
      <c r="C83" s="92" t="str">
        <f t="shared" si="1"/>
        <v>Un concept énergétique est-il ou sera-t-il été élaboré pour l'approvisionnement en énergie thermique ?</v>
      </c>
      <c r="D83" s="116" t="s">
        <v>303</v>
      </c>
      <c r="E83" s="116" t="s">
        <v>304</v>
      </c>
      <c r="F83" s="116" t="s">
        <v>305</v>
      </c>
    </row>
    <row r="84" spans="2:6" ht="25" x14ac:dyDescent="0.25">
      <c r="B84" s="115">
        <v>81</v>
      </c>
      <c r="C84" s="92" t="str">
        <f t="shared" si="1"/>
        <v>Le raccordement à un réseau de chauffage à distance est-il prévu ?</v>
      </c>
      <c r="D84" s="116" t="s">
        <v>306</v>
      </c>
      <c r="E84" s="116" t="s">
        <v>307</v>
      </c>
      <c r="F84" s="116" t="s">
        <v>308</v>
      </c>
    </row>
    <row r="85" spans="2:6" ht="25" x14ac:dyDescent="0.25">
      <c r="B85" s="115">
        <v>82</v>
      </c>
      <c r="C85" s="92" t="str">
        <f t="shared" si="1"/>
        <v>La part d'énergie fossile dans ce chauffage à distance est-elle inférieure à 25 % ?</v>
      </c>
      <c r="D85" s="116" t="s">
        <v>309</v>
      </c>
      <c r="E85" s="116" t="s">
        <v>310</v>
      </c>
      <c r="F85" s="116" t="s">
        <v>311</v>
      </c>
    </row>
    <row r="86" spans="2:6" ht="25" x14ac:dyDescent="0.25">
      <c r="B86" s="115">
        <v>83</v>
      </c>
      <c r="C86" s="92" t="str">
        <f t="shared" si="1"/>
        <v>Le potentiel de production d'énergie solaire sur les toits est-il exploité ?</v>
      </c>
      <c r="D86" s="116" t="s">
        <v>312</v>
      </c>
      <c r="E86" s="116" t="s">
        <v>313</v>
      </c>
      <c r="F86" s="116" t="s">
        <v>314</v>
      </c>
    </row>
    <row r="87" spans="2:6" ht="25" x14ac:dyDescent="0.25">
      <c r="B87" s="115">
        <v>84</v>
      </c>
      <c r="C87" s="92" t="str">
        <f t="shared" si="1"/>
        <v>La construction de plus d'un niveau sous-terrain est-elle prévue ?</v>
      </c>
      <c r="D87" s="116" t="s">
        <v>315</v>
      </c>
      <c r="E87" s="116" t="s">
        <v>316</v>
      </c>
      <c r="F87" s="116" t="s">
        <v>317</v>
      </c>
    </row>
    <row r="88" spans="2:6" ht="25" x14ac:dyDescent="0.25">
      <c r="B88" s="115">
        <v>85</v>
      </c>
      <c r="C88" s="92" t="str">
        <f t="shared" si="1"/>
        <v>De nombreux bâtiments de moins de 60 ans sont-ils déconstruits ?</v>
      </c>
      <c r="D88" s="116" t="s">
        <v>318</v>
      </c>
      <c r="E88" s="116" t="s">
        <v>319</v>
      </c>
      <c r="F88" s="116" t="s">
        <v>320</v>
      </c>
    </row>
    <row r="89" spans="2:6" ht="25" x14ac:dyDescent="0.25">
      <c r="B89" s="115">
        <v>86</v>
      </c>
      <c r="C89" s="92" t="str">
        <f t="shared" si="1"/>
        <v>Les nouveaux bâtiments prévoient-ils des portées supérieures à la moyenne ?</v>
      </c>
      <c r="D89" s="116" t="s">
        <v>321</v>
      </c>
      <c r="E89" s="116" t="s">
        <v>322</v>
      </c>
      <c r="F89" s="116" t="s">
        <v>323</v>
      </c>
    </row>
    <row r="90" spans="2:6" ht="25" x14ac:dyDescent="0.25">
      <c r="B90" s="115">
        <v>87</v>
      </c>
      <c r="C90" s="92" t="str">
        <f t="shared" si="1"/>
        <v>Les nouveaux bâtiments seront-ils majoritairement construits en massif ?</v>
      </c>
      <c r="D90" s="116" t="s">
        <v>324</v>
      </c>
      <c r="E90" s="116" t="s">
        <v>325</v>
      </c>
      <c r="F90" s="116" t="s">
        <v>326</v>
      </c>
    </row>
    <row r="91" spans="2:6" ht="37.5" x14ac:dyDescent="0.25">
      <c r="B91" s="115">
        <v>88</v>
      </c>
      <c r="C91" s="92" t="str">
        <f t="shared" si="1"/>
        <v>Des surfaces vitrées supérieures à la moyenne sont-elles prévues dans les nouveaux bâtiments ?</v>
      </c>
      <c r="D91" s="116" t="s">
        <v>327</v>
      </c>
      <c r="E91" s="116" t="s">
        <v>328</v>
      </c>
      <c r="F91" s="116" t="s">
        <v>329</v>
      </c>
    </row>
    <row r="92" spans="2:6" ht="50" x14ac:dyDescent="0.25">
      <c r="B92" s="115">
        <v>89</v>
      </c>
      <c r="C92" s="92" t="str">
        <f t="shared" si="1"/>
        <v>Les surfaces autour des bâtiments peuvent-elles être en grande partie végétalisées (part de végétalisation de 30 à 50 %, selon les catégories d'ouvrages) ?</v>
      </c>
      <c r="D92" s="131" t="s">
        <v>330</v>
      </c>
      <c r="E92" s="116" t="s">
        <v>331</v>
      </c>
      <c r="F92" s="131" t="s">
        <v>332</v>
      </c>
    </row>
    <row r="93" spans="2:6" ht="25" x14ac:dyDescent="0.25">
      <c r="B93" s="115">
        <v>90</v>
      </c>
      <c r="C93" s="92" t="str">
        <f t="shared" si="1"/>
        <v>Est-il possible de conserver 1/3 des arbres sains existants ?</v>
      </c>
      <c r="D93" s="116" t="s">
        <v>333</v>
      </c>
      <c r="E93" s="116" t="s">
        <v>334</v>
      </c>
      <c r="F93" s="116" t="s">
        <v>335</v>
      </c>
    </row>
    <row r="94" spans="2:6" ht="62.5" x14ac:dyDescent="0.25">
      <c r="B94" s="115">
        <v>91</v>
      </c>
      <c r="C94" s="92" t="str">
        <f t="shared" si="1"/>
        <v>Est-il possible de planter de nouveaux arbres de manière à obtenir au total une part d'ombrage par les arbres de 15 à 25 % (en fonction des catégories d'ouvrages) ?</v>
      </c>
      <c r="D94" s="116" t="s">
        <v>336</v>
      </c>
      <c r="E94" s="116" t="s">
        <v>337</v>
      </c>
      <c r="F94" s="116" t="s">
        <v>338</v>
      </c>
    </row>
    <row r="95" spans="2:6" ht="50" x14ac:dyDescent="0.25">
      <c r="B95" s="115">
        <v>92</v>
      </c>
      <c r="C95" s="92" t="str">
        <f t="shared" si="1"/>
        <v>Les trottoirs, les pistes cyclables, les places et les parkings à faible trafic peuvent-ils être aménagés de manière à permettre l'infiltration d'eau ?</v>
      </c>
      <c r="D95" s="116" t="s">
        <v>339</v>
      </c>
      <c r="E95" s="116" t="s">
        <v>340</v>
      </c>
      <c r="F95" s="116" t="s">
        <v>341</v>
      </c>
    </row>
    <row r="96" spans="2:6" ht="75" x14ac:dyDescent="0.25">
      <c r="B96" s="115">
        <v>93</v>
      </c>
      <c r="C96" s="92" t="str">
        <f t="shared" si="1"/>
        <v>Les eaux de pluie peuvent-elles être infiltrées, évaporées ou retenues directement sur place, de manière à ce qu’au maximum 15 % des précipitations annuelles soient évacuées hors du périmètre du quartier ?</v>
      </c>
      <c r="D96" s="131" t="s">
        <v>342</v>
      </c>
      <c r="E96" s="116" t="s">
        <v>343</v>
      </c>
      <c r="F96" s="131" t="s">
        <v>344</v>
      </c>
    </row>
    <row r="97" spans="2:6" ht="37.5" x14ac:dyDescent="0.25">
      <c r="B97" s="115">
        <v>94</v>
      </c>
      <c r="C97" s="92" t="str">
        <f t="shared" si="1"/>
        <v>Un espace important est-il prévu pour le stationnement des vélos (p. ex. logement = 1 place de parc pour vélo par chambre) ?</v>
      </c>
      <c r="D97" s="116" t="s">
        <v>345</v>
      </c>
      <c r="E97" s="116" t="s">
        <v>346</v>
      </c>
      <c r="F97" s="116" t="s">
        <v>347</v>
      </c>
    </row>
    <row r="98" spans="2:6" ht="50" x14ac:dyDescent="0.25">
      <c r="B98" s="115">
        <v>95</v>
      </c>
      <c r="C98" s="92" t="str">
        <f t="shared" si="1"/>
        <v>Les places de stationnement pour vélos sont-elles équipées d'un bon éclairage, de possibilités d'attacher les vélos et d'espaces de circulation suffisants ?</v>
      </c>
      <c r="D98" s="116" t="s">
        <v>348</v>
      </c>
      <c r="E98" s="116" t="s">
        <v>349</v>
      </c>
      <c r="F98" s="116" t="s">
        <v>350</v>
      </c>
    </row>
    <row r="99" spans="2:6" ht="50" x14ac:dyDescent="0.25">
      <c r="B99" s="115">
        <v>96</v>
      </c>
      <c r="C99" s="92" t="str">
        <f t="shared" si="1"/>
        <v>Une desserte finement maillée est-elle prévue pour les vélos et les piétons (par ex. sans grands détours autour des bâtiments) ?</v>
      </c>
      <c r="D99" s="116" t="s">
        <v>351</v>
      </c>
      <c r="E99" s="116" t="s">
        <v>352</v>
      </c>
      <c r="F99" s="116" t="s">
        <v>353</v>
      </c>
    </row>
    <row r="100" spans="2:6" ht="37.5" x14ac:dyDescent="0.25">
      <c r="B100" s="115">
        <v>97</v>
      </c>
      <c r="C100" s="92" t="str">
        <f t="shared" si="1"/>
        <v>Est-il possible d'assurer un bon raccordement au réseau cyclable et piétonnier en dehors du quartier ?</v>
      </c>
      <c r="D100" s="116" t="s">
        <v>354</v>
      </c>
      <c r="E100" s="116" t="s">
        <v>355</v>
      </c>
      <c r="F100" s="116" t="s">
        <v>356</v>
      </c>
    </row>
    <row r="101" spans="2:6" ht="62.5" x14ac:dyDescent="0.25">
      <c r="B101" s="115">
        <v>98</v>
      </c>
      <c r="C101" s="92" t="str">
        <f t="shared" si="1"/>
        <v>Les conduites d’alimentation peuvent-elles être posées jusqu’aux places de stationnement pour au moins 60 % des places de parc des nouvelles constructions ?</v>
      </c>
      <c r="D101" s="131" t="s">
        <v>357</v>
      </c>
      <c r="E101" s="116" t="s">
        <v>358</v>
      </c>
      <c r="F101" s="131" t="s">
        <v>359</v>
      </c>
    </row>
    <row r="102" spans="2:6" ht="62.5" x14ac:dyDescent="0.25">
      <c r="B102" s="115">
        <v>99</v>
      </c>
      <c r="C102" s="92" t="str">
        <f t="shared" si="1"/>
        <v>Les gaines et les systèmes de support de câbles peuvent-ils être installés sur les places de stationnement des bâtiments existants rénovés ? S'il n'y a pas de bâtiments existants, répondez par « oui ».</v>
      </c>
      <c r="D102" s="116" t="s">
        <v>360</v>
      </c>
      <c r="E102" s="116" t="s">
        <v>361</v>
      </c>
      <c r="F102" s="116" t="s">
        <v>362</v>
      </c>
    </row>
    <row r="103" spans="2:6" ht="62.5" x14ac:dyDescent="0.25">
      <c r="B103" s="115">
        <v>100</v>
      </c>
      <c r="C103" s="92" t="str">
        <f t="shared" si="1"/>
        <v>Un système de partage de véhicules (sur le quartier ou à proximité de celui-ci, peut aussi être avec un fournisseur externe) est-il prévu? Par exemple, partage de vélos, Hub Mobility ou partage de scooters.</v>
      </c>
      <c r="D103" s="116" t="s">
        <v>363</v>
      </c>
      <c r="E103" s="116" t="s">
        <v>364</v>
      </c>
      <c r="F103" s="116" t="s">
        <v>365</v>
      </c>
    </row>
    <row r="104" spans="2:6" ht="37.5" x14ac:dyDescent="0.25">
      <c r="B104" s="115">
        <v>101</v>
      </c>
      <c r="C104" s="92" t="str">
        <f t="shared" si="1"/>
        <v>Une offre de logements ciblée avec des plans d'étage bien conçus permet de garantir une densité d'utilisation élevée.</v>
      </c>
      <c r="D104" s="116" t="s">
        <v>366</v>
      </c>
      <c r="E104" s="116" t="s">
        <v>367</v>
      </c>
      <c r="F104" s="116" t="s">
        <v>368</v>
      </c>
    </row>
    <row r="105" spans="2:6" ht="87.5" x14ac:dyDescent="0.25">
      <c r="B105" s="115">
        <v>102</v>
      </c>
      <c r="C105" s="92" t="str">
        <f t="shared" si="1"/>
        <v>Le monitoring d'au moins un tiers des bâtiments d'habitation (par rapport à la part de SRE) sera développé pour que les occupants puissent facilement consulter les paramètres énergétiques (électricité, chaleur, froid) pour leur unité d'utilisation sur un affichage numérique.</v>
      </c>
      <c r="D105" s="116" t="s">
        <v>369</v>
      </c>
      <c r="E105" s="116" t="s">
        <v>370</v>
      </c>
      <c r="F105" s="116" t="s">
        <v>371</v>
      </c>
    </row>
    <row r="106" spans="2:6" ht="25" x14ac:dyDescent="0.25">
      <c r="B106" s="115">
        <v>103</v>
      </c>
      <c r="C106" s="92" t="str">
        <f t="shared" si="1"/>
        <v>Une autre mesure ayant un effet positif sur le thème B sera mise en œuvre.</v>
      </c>
      <c r="D106" s="116" t="s">
        <v>372</v>
      </c>
      <c r="E106" s="116" t="s">
        <v>373</v>
      </c>
      <c r="F106" s="116" t="s">
        <v>374</v>
      </c>
    </row>
    <row r="107" spans="2:6" ht="50" x14ac:dyDescent="0.25">
      <c r="B107" s="115">
        <v>104</v>
      </c>
      <c r="C107" s="92" t="str">
        <f t="shared" si="1"/>
        <v>Une solution de stockage à long terme innovante sera mise en œuvre pour stocker de l'énergie thermique ou électrique produite sur le quartier.</v>
      </c>
      <c r="D107" s="116" t="s">
        <v>375</v>
      </c>
      <c r="E107" s="116" t="s">
        <v>376</v>
      </c>
      <c r="F107" s="116" t="s">
        <v>377</v>
      </c>
    </row>
    <row r="108" spans="2:6" ht="100" x14ac:dyDescent="0.25">
      <c r="B108" s="115">
        <v>105</v>
      </c>
      <c r="C108" s="92" t="str">
        <f t="shared" si="1"/>
        <v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v>
      </c>
      <c r="D108" s="116" t="s">
        <v>378</v>
      </c>
      <c r="E108" s="116" t="s">
        <v>379</v>
      </c>
      <c r="F108" s="116" t="s">
        <v>380</v>
      </c>
    </row>
    <row r="109" spans="2:6" ht="87.5" x14ac:dyDescent="0.25">
      <c r="B109" s="115">
        <v>106</v>
      </c>
      <c r="C109" s="92" t="str">
        <f t="shared" si="1"/>
        <v>Des mesures de réemploi d'éléments de construction sont mises en œuvre. Des listes de réemploi sont établies pour tous les bâtiments déconstruits (totalement ou en partie). Les éléments de construction réutilisés sont indiqués sur les plans de construction.</v>
      </c>
      <c r="D109" s="116" t="s">
        <v>381</v>
      </c>
      <c r="E109" s="116" t="s">
        <v>382</v>
      </c>
      <c r="F109" s="116" t="s">
        <v>383</v>
      </c>
    </row>
    <row r="110" spans="2:6" ht="50" x14ac:dyDescent="0.25">
      <c r="B110" s="115">
        <v>107</v>
      </c>
      <c r="C110" s="92" t="str">
        <f t="shared" si="1"/>
        <v>Au maximum 40 % des matériaux d'excavation normaux sont évacués. La quantité normale de déblais est de 1 m3 par m2 de SRE.</v>
      </c>
      <c r="D110" s="116" t="s">
        <v>384</v>
      </c>
      <c r="E110" s="116" t="s">
        <v>385</v>
      </c>
      <c r="F110" s="116" t="s">
        <v>386</v>
      </c>
    </row>
    <row r="111" spans="2:6" ht="25" x14ac:dyDescent="0.25">
      <c r="B111" s="115">
        <v>108</v>
      </c>
      <c r="C111" s="92" t="str">
        <f t="shared" si="1"/>
        <v>Une  autre mesure ayant un effet positif sur le thème C est mise en œuvre.</v>
      </c>
      <c r="D111" s="116" t="s">
        <v>387</v>
      </c>
      <c r="E111" s="116" t="s">
        <v>388</v>
      </c>
      <c r="F111" s="116" t="s">
        <v>389</v>
      </c>
    </row>
    <row r="112" spans="2:6" ht="37.5" x14ac:dyDescent="0.25">
      <c r="B112" s="115">
        <v>109</v>
      </c>
      <c r="C112" s="92" t="str">
        <f t="shared" si="1"/>
        <v>L'orientation et la structure des nouvelles constructions sont planifiées de manière à garantir une bonne aération du quartier.</v>
      </c>
      <c r="D112" s="116" t="s">
        <v>390</v>
      </c>
      <c r="E112" s="116" t="s">
        <v>391</v>
      </c>
      <c r="F112" s="116" t="s">
        <v>392</v>
      </c>
    </row>
    <row r="113" spans="2:6" ht="37.5" x14ac:dyDescent="0.25">
      <c r="B113" s="115">
        <v>110</v>
      </c>
      <c r="C113" s="92" t="str">
        <f t="shared" si="1"/>
        <v>L'eau de pluie provenant d'au moins 20 % des surfaces de toit est stockée et utilisée à des fins privées ou commerciales.</v>
      </c>
      <c r="D113" s="116" t="s">
        <v>393</v>
      </c>
      <c r="E113" s="116" t="s">
        <v>394</v>
      </c>
      <c r="F113" s="116" t="s">
        <v>395</v>
      </c>
    </row>
    <row r="114" spans="2:6" ht="62.5" x14ac:dyDescent="0.25">
      <c r="B114" s="115">
        <v>111</v>
      </c>
      <c r="C114" s="92" t="str">
        <f t="shared" si="1"/>
        <v>La construction de nouvelles infrastructures souterraines sous des espaces libres situés en dehors de l’emprise au sol des bâtiments existants ou de nouvelles constructions est exclue.</v>
      </c>
      <c r="D114" s="116" t="s">
        <v>396</v>
      </c>
      <c r="E114" s="116" t="s">
        <v>397</v>
      </c>
      <c r="F114" s="116" t="s">
        <v>398</v>
      </c>
    </row>
    <row r="115" spans="2:6" ht="25" x14ac:dyDescent="0.25">
      <c r="B115" s="115">
        <v>112</v>
      </c>
      <c r="C115" s="92" t="str">
        <f t="shared" si="1"/>
        <v>Une autre mesure ayant un effet positif sur le thème D est mise en œuvre.</v>
      </c>
      <c r="D115" s="116" t="s">
        <v>399</v>
      </c>
      <c r="E115" s="116" t="s">
        <v>400</v>
      </c>
      <c r="F115" s="116" t="s">
        <v>401</v>
      </c>
    </row>
    <row r="116" spans="2:6" ht="50" x14ac:dyDescent="0.25">
      <c r="B116" s="115">
        <v>113</v>
      </c>
      <c r="C116" s="92" t="str">
        <f t="shared" si="1"/>
        <v>On prévoit particulièrement peu de places de stationnement (PP) pour voitures de tourisme. Par exemple, habitat en zone rurale : moins de 1 PP par logement.</v>
      </c>
      <c r="D116" s="116" t="s">
        <v>402</v>
      </c>
      <c r="E116" s="116" t="s">
        <v>403</v>
      </c>
      <c r="F116" s="116" t="s">
        <v>404</v>
      </c>
    </row>
    <row r="117" spans="2:6" ht="63" thickBot="1" x14ac:dyDescent="0.3">
      <c r="B117" s="124">
        <v>114</v>
      </c>
      <c r="C117" s="125" t="str">
        <f t="shared" si="1"/>
        <v>Au moins deux aménagements différents contribuant à réduire le besoin en mobilité des habitant·e·s sont créés. Il peut s'agir par exemple d'une épicerie, d'un restaurant ou d'un jardin d'enfants.</v>
      </c>
      <c r="D117" s="116" t="s">
        <v>405</v>
      </c>
      <c r="E117" s="116" t="s">
        <v>406</v>
      </c>
      <c r="F117" s="116" t="s">
        <v>407</v>
      </c>
    </row>
    <row r="118" spans="2:6" ht="75" x14ac:dyDescent="0.25">
      <c r="B118" s="127">
        <v>115</v>
      </c>
      <c r="C118" s="128" t="str">
        <f t="shared" si="1"/>
        <v>Au moins deux mesures visant à réduire le trafic individuel motorisé sont mises en œuvre. Par exemple, des offres de services pour les utilisateur·trice·s de vélos ou des dispositions contractuelles limitant les possibilités de posséder une voiture.</v>
      </c>
      <c r="D118" s="116" t="s">
        <v>408</v>
      </c>
      <c r="E118" s="116" t="s">
        <v>409</v>
      </c>
      <c r="F118" s="116" t="s">
        <v>410</v>
      </c>
    </row>
    <row r="119" spans="2:6" ht="37.5" x14ac:dyDescent="0.25">
      <c r="B119" s="115">
        <v>116</v>
      </c>
      <c r="C119" s="92" t="str">
        <f t="shared" si="1"/>
        <v>Au moins 5 % des places de stationnement pour voitures particulières sont équipées de stations de recharge bidirectionnelles.</v>
      </c>
      <c r="D119" s="116" t="s">
        <v>411</v>
      </c>
      <c r="E119" s="116" t="s">
        <v>412</v>
      </c>
      <c r="F119" s="116" t="s">
        <v>413</v>
      </c>
    </row>
    <row r="120" spans="2:6" ht="25" x14ac:dyDescent="0.25">
      <c r="B120" s="115">
        <v>117</v>
      </c>
      <c r="C120" s="92" t="str">
        <f t="shared" si="1"/>
        <v>Une autre mesure ayant un effet positif sur le thème E est mise en œuvre.</v>
      </c>
      <c r="D120" s="116" t="s">
        <v>414</v>
      </c>
      <c r="E120" s="116" t="s">
        <v>415</v>
      </c>
      <c r="F120" s="116" t="s">
        <v>416</v>
      </c>
    </row>
    <row r="121" spans="2:6" x14ac:dyDescent="0.25">
      <c r="B121" s="115">
        <v>118</v>
      </c>
      <c r="C121" s="92">
        <f t="shared" si="1"/>
        <v>0</v>
      </c>
      <c r="D121" s="116"/>
      <c r="E121" s="116"/>
      <c r="F121" s="116"/>
    </row>
    <row r="122" spans="2:6" x14ac:dyDescent="0.25">
      <c r="B122" s="115">
        <v>119</v>
      </c>
      <c r="C122" s="92">
        <f t="shared" si="1"/>
        <v>0</v>
      </c>
      <c r="D122" s="116"/>
      <c r="E122" s="116"/>
      <c r="F122" s="116"/>
    </row>
    <row r="123" spans="2:6" x14ac:dyDescent="0.25">
      <c r="B123" s="115">
        <v>120</v>
      </c>
      <c r="C123" s="92">
        <f t="shared" si="1"/>
        <v>0</v>
      </c>
      <c r="D123" s="116"/>
      <c r="E123" s="116"/>
      <c r="F123" s="116"/>
    </row>
    <row r="124" spans="2:6" x14ac:dyDescent="0.25">
      <c r="B124" s="115">
        <v>121</v>
      </c>
      <c r="C124" s="92">
        <f t="shared" si="1"/>
        <v>0</v>
      </c>
      <c r="D124" s="116"/>
      <c r="E124" s="116"/>
      <c r="F124" s="116"/>
    </row>
    <row r="125" spans="2:6" x14ac:dyDescent="0.25">
      <c r="B125" s="115">
        <v>122</v>
      </c>
      <c r="C125" s="92">
        <f t="shared" si="1"/>
        <v>0</v>
      </c>
      <c r="D125" s="116"/>
      <c r="E125" s="116"/>
      <c r="F125" s="116"/>
    </row>
    <row r="126" spans="2:6" x14ac:dyDescent="0.25">
      <c r="B126" s="115">
        <v>123</v>
      </c>
      <c r="C126" s="92">
        <f t="shared" si="1"/>
        <v>0</v>
      </c>
      <c r="D126" s="119"/>
      <c r="E126" s="116"/>
      <c r="F126" s="116"/>
    </row>
    <row r="127" spans="2:6" x14ac:dyDescent="0.25">
      <c r="B127" s="115">
        <v>124</v>
      </c>
      <c r="C127" s="92">
        <f t="shared" si="1"/>
        <v>0</v>
      </c>
      <c r="D127" s="119"/>
      <c r="E127" s="116"/>
      <c r="F127" s="116"/>
    </row>
    <row r="128" spans="2:6" x14ac:dyDescent="0.25">
      <c r="B128" s="115">
        <v>125</v>
      </c>
      <c r="C128" s="92">
        <f t="shared" si="1"/>
        <v>0</v>
      </c>
      <c r="D128" s="119"/>
      <c r="E128" s="116"/>
      <c r="F128" s="116"/>
    </row>
    <row r="129" spans="2:6" x14ac:dyDescent="0.25">
      <c r="B129" s="115">
        <v>126</v>
      </c>
      <c r="C129" s="92">
        <f t="shared" si="1"/>
        <v>0</v>
      </c>
      <c r="D129" s="119"/>
      <c r="E129" s="116"/>
      <c r="F129" s="116"/>
    </row>
    <row r="130" spans="2:6" x14ac:dyDescent="0.25">
      <c r="B130" s="115">
        <v>127</v>
      </c>
      <c r="C130" s="92">
        <f t="shared" si="1"/>
        <v>0</v>
      </c>
      <c r="D130" s="119"/>
      <c r="E130" s="116"/>
      <c r="F130" s="116"/>
    </row>
    <row r="131" spans="2:6" x14ac:dyDescent="0.25">
      <c r="B131" s="115">
        <v>128</v>
      </c>
      <c r="C131" s="92">
        <f t="shared" si="1"/>
        <v>0</v>
      </c>
      <c r="D131" s="119"/>
      <c r="E131" s="116"/>
      <c r="F131" s="116"/>
    </row>
    <row r="132" spans="2:6" x14ac:dyDescent="0.25">
      <c r="B132" s="115">
        <v>129</v>
      </c>
      <c r="C132" s="92">
        <f t="shared" si="1"/>
        <v>0</v>
      </c>
      <c r="D132" s="119"/>
      <c r="E132" s="116"/>
      <c r="F132" s="116"/>
    </row>
    <row r="133" spans="2:6" x14ac:dyDescent="0.25">
      <c r="B133" s="115">
        <v>130</v>
      </c>
      <c r="C133" s="92">
        <f t="shared" ref="C133:C144" si="2">INDEX($D$4:$F$507,$B133,$D$1)</f>
        <v>0</v>
      </c>
      <c r="D133" s="116"/>
      <c r="E133" s="116"/>
      <c r="F133" s="116"/>
    </row>
    <row r="134" spans="2:6" x14ac:dyDescent="0.25">
      <c r="B134" s="115">
        <v>131</v>
      </c>
      <c r="C134" s="92">
        <f t="shared" si="2"/>
        <v>0</v>
      </c>
      <c r="D134" s="116"/>
      <c r="E134" s="116"/>
      <c r="F134" s="116"/>
    </row>
    <row r="135" spans="2:6" x14ac:dyDescent="0.25">
      <c r="B135" s="115">
        <v>132</v>
      </c>
      <c r="C135" s="92">
        <f t="shared" si="2"/>
        <v>0</v>
      </c>
      <c r="D135" s="116"/>
      <c r="E135" s="116"/>
      <c r="F135" s="116"/>
    </row>
    <row r="136" spans="2:6" x14ac:dyDescent="0.25">
      <c r="B136" s="115">
        <v>133</v>
      </c>
      <c r="C136" s="92">
        <f t="shared" si="2"/>
        <v>0</v>
      </c>
      <c r="D136" s="116"/>
      <c r="E136" s="116"/>
      <c r="F136" s="116"/>
    </row>
    <row r="137" spans="2:6" x14ac:dyDescent="0.25">
      <c r="B137" s="115">
        <v>134</v>
      </c>
      <c r="C137" s="92">
        <f t="shared" si="2"/>
        <v>0</v>
      </c>
      <c r="D137" s="116"/>
      <c r="E137" s="116"/>
      <c r="F137" s="116"/>
    </row>
    <row r="138" spans="2:6" x14ac:dyDescent="0.25">
      <c r="B138" s="115">
        <v>135</v>
      </c>
      <c r="C138" s="92">
        <f t="shared" si="2"/>
        <v>0</v>
      </c>
      <c r="D138" s="116"/>
      <c r="E138" s="116"/>
      <c r="F138" s="116"/>
    </row>
    <row r="139" spans="2:6" x14ac:dyDescent="0.25">
      <c r="B139" s="115">
        <v>136</v>
      </c>
      <c r="C139" s="92">
        <f t="shared" si="2"/>
        <v>0</v>
      </c>
      <c r="D139" s="116"/>
      <c r="E139" s="116"/>
      <c r="F139" s="116"/>
    </row>
    <row r="140" spans="2:6" x14ac:dyDescent="0.25">
      <c r="B140" s="115">
        <v>137</v>
      </c>
      <c r="C140" s="92">
        <f t="shared" si="2"/>
        <v>0</v>
      </c>
      <c r="D140" s="130"/>
      <c r="E140" s="130"/>
      <c r="F140" s="130"/>
    </row>
    <row r="141" spans="2:6" x14ac:dyDescent="0.25">
      <c r="B141" s="115">
        <v>138</v>
      </c>
      <c r="C141" s="92">
        <f t="shared" si="2"/>
        <v>0</v>
      </c>
      <c r="D141" s="116"/>
      <c r="E141" s="116"/>
      <c r="F141" s="116"/>
    </row>
    <row r="142" spans="2:6" x14ac:dyDescent="0.25">
      <c r="B142" s="115">
        <v>139</v>
      </c>
      <c r="C142" s="92">
        <f t="shared" si="2"/>
        <v>0</v>
      </c>
      <c r="D142" s="116"/>
      <c r="E142" s="116"/>
      <c r="F142" s="116"/>
    </row>
    <row r="143" spans="2:6" x14ac:dyDescent="0.25">
      <c r="B143" s="115">
        <v>140</v>
      </c>
      <c r="C143" s="92">
        <f t="shared" si="2"/>
        <v>0</v>
      </c>
      <c r="D143" s="116"/>
      <c r="E143" s="116"/>
      <c r="F143" s="116"/>
    </row>
    <row r="144" spans="2:6" x14ac:dyDescent="0.25">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d530d803bf19ef564fc3aa4eefb6e763">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b576fc0ad641860a5225990c17e41fe9"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SKCW24DMUQ4M-227545371-651619</_dlc_DocId>
    <_dlc_DocIdUrl xmlns="19415a2c-3045-4769-8042-b2d573daa356">
      <Url>https://mst239701.sharepoint.com/sites/Files/_layouts/15/DocIdRedir.aspx?ID=SKCW24DMUQ4M-227545371-651619</Url>
      <Description>SKCW24DMUQ4M-227545371-651619</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8D8685-B581-4053-AA65-382E50362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DB3265AA-4190-4938-A7D2-B982359395A0}">
  <ds:schemaRefs>
    <ds:schemaRef ds:uri="http://schemas.microsoft.com/sharepoint/v3/contenttype/forms"/>
  </ds:schemaRefs>
</ds:datastoreItem>
</file>

<file path=customXml/itemProps4.xml><?xml version="1.0" encoding="utf-8"?>
<ds:datastoreItem xmlns:ds="http://schemas.openxmlformats.org/officeDocument/2006/customXml" ds:itemID="{D193FEB3-251C-4221-916E-7B4F338C304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Maja Dzakulin | Minergie</cp:lastModifiedBy>
  <cp:revision/>
  <dcterms:created xsi:type="dcterms:W3CDTF">2024-04-04T07:35:38Z</dcterms:created>
  <dcterms:modified xsi:type="dcterms:W3CDTF">2026-04-01T09:27:13Z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f5595306-5aea-446b-85b1-29cfcb71812e</vt:lpwstr>
  </property>
  <property fmtid="{D5CDD505-2E9C-101B-9397-08002B2CF9AE}" pid="4" name="MediaServiceImageTags">
    <vt:lpwstr/>
  </property>
</Properties>
</file>