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434" documentId="13_ncr:1_{BD03CF6E-0082-4F52-BE76-1A340D76594F}" xr6:coauthVersionLast="47" xr6:coauthVersionMax="47" xr10:uidLastSave="{E11202A8-B0BD-4A78-9F25-4BB28AF47A78}"/>
  <workbookProtection workbookAlgorithmName="SHA-512" workbookHashValue="gxZDQ+mcasCbjZuLyistr3Lo88mDOgg7RCq59M0UTVvLxq9lU+0Ikg6fSlpMYtBuLqOuNAJpxO6hwDCLZ+IiVg==" workbookSaltValue="yWlpa55TvRZyqZPLDWnQvQ==" workbookSpinCount="100000" lockStructure="1"/>
  <bookViews>
    <workbookView xWindow="-28920" yWindow="-75" windowWidth="29040" windowHeight="15720" xr2:uid="{F5CC2DC9-F2D6-412D-93F0-C81FC627C84D}"/>
  </bookViews>
  <sheets>
    <sheet name="Pre_Check" sheetId="1" r:id="rId1"/>
    <sheet name="Liste" sheetId="2" state="hidden" r:id="rId2"/>
    <sheet name="Translation" sheetId="3" state="hidden" r:id="rId3"/>
  </sheets>
  <definedNames>
    <definedName name="_xlnm.Print_Area" localSheetId="0">Pre_Check!$A$1:$G$60</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 l="1"/>
  <c r="C142" i="3" s="1"/>
  <c r="F3" i="3"/>
  <c r="E3" i="3"/>
  <c r="D3" i="3"/>
  <c r="C95" i="3" l="1"/>
  <c r="C31" i="3"/>
  <c r="E42" i="1" s="1"/>
  <c r="C7" i="3"/>
  <c r="B4" i="1" s="1"/>
  <c r="C15" i="3"/>
  <c r="G3" i="1" s="1"/>
  <c r="C23" i="3"/>
  <c r="C8" i="3"/>
  <c r="C16" i="3"/>
  <c r="G4" i="1" s="1"/>
  <c r="C24" i="3"/>
  <c r="J39" i="1" s="1"/>
  <c r="C32" i="3"/>
  <c r="B3" i="2" s="1"/>
  <c r="C40" i="3"/>
  <c r="C2" i="2" s="1"/>
  <c r="C48" i="3"/>
  <c r="C18" i="1" s="1"/>
  <c r="C56" i="3"/>
  <c r="C33" i="1" s="1"/>
  <c r="C64" i="3"/>
  <c r="C48" i="1" s="1"/>
  <c r="C72" i="3"/>
  <c r="C56" i="1" s="1"/>
  <c r="C80" i="3"/>
  <c r="D14" i="1" s="1"/>
  <c r="C88" i="3"/>
  <c r="D22" i="1" s="1"/>
  <c r="C96" i="3"/>
  <c r="D29" i="1" s="1"/>
  <c r="C104" i="3"/>
  <c r="D43" i="1" s="1"/>
  <c r="C112" i="3"/>
  <c r="D51" i="1" s="1"/>
  <c r="C120" i="3"/>
  <c r="D59" i="1" s="1"/>
  <c r="C128" i="3"/>
  <c r="C136" i="3"/>
  <c r="C144" i="3"/>
  <c r="C9" i="3"/>
  <c r="B7" i="1" s="1"/>
  <c r="C17" i="3"/>
  <c r="G5" i="1" s="1"/>
  <c r="C25" i="3"/>
  <c r="I42" i="1" s="1"/>
  <c r="C33" i="3"/>
  <c r="B4" i="2" s="1"/>
  <c r="C41" i="3"/>
  <c r="C49" i="3"/>
  <c r="C20" i="1" s="1"/>
  <c r="C57" i="3"/>
  <c r="C35" i="1" s="1"/>
  <c r="C65" i="3"/>
  <c r="C49" i="1" s="1"/>
  <c r="C73" i="3"/>
  <c r="C57" i="1" s="1"/>
  <c r="C81" i="3"/>
  <c r="D15" i="1" s="1"/>
  <c r="C89" i="3"/>
  <c r="D23" i="1" s="1"/>
  <c r="C97" i="3"/>
  <c r="D31" i="1" s="1"/>
  <c r="C105" i="3"/>
  <c r="D44" i="1" s="1"/>
  <c r="C113" i="3"/>
  <c r="D52" i="1" s="1"/>
  <c r="C121" i="3"/>
  <c r="C129" i="3"/>
  <c r="C137" i="3"/>
  <c r="C10" i="3"/>
  <c r="B9" i="1" s="1"/>
  <c r="C18" i="3"/>
  <c r="I2" i="1" s="1"/>
  <c r="C26" i="3"/>
  <c r="B40" i="1" s="1"/>
  <c r="C34" i="3"/>
  <c r="B5" i="2" s="1"/>
  <c r="C42" i="3"/>
  <c r="C10" i="1" s="1"/>
  <c r="C50" i="3"/>
  <c r="C21" i="1" s="1"/>
  <c r="C58" i="3"/>
  <c r="C37" i="1" s="1"/>
  <c r="C66" i="3"/>
  <c r="C50" i="1" s="1"/>
  <c r="C74" i="3"/>
  <c r="C58" i="1" s="1"/>
  <c r="C82" i="3"/>
  <c r="D16" i="1" s="1"/>
  <c r="C90" i="3"/>
  <c r="D24" i="1" s="1"/>
  <c r="C98" i="3"/>
  <c r="D32" i="1" s="1"/>
  <c r="C106" i="3"/>
  <c r="D45" i="1" s="1"/>
  <c r="C114" i="3"/>
  <c r="D53" i="1" s="1"/>
  <c r="C122" i="3"/>
  <c r="C130" i="3"/>
  <c r="C138" i="3"/>
  <c r="C39" i="3"/>
  <c r="C47" i="3"/>
  <c r="C17" i="1" s="1"/>
  <c r="C55" i="3"/>
  <c r="C32" i="1" s="1"/>
  <c r="C63" i="3"/>
  <c r="C47" i="1" s="1"/>
  <c r="C71" i="3"/>
  <c r="C55" i="1" s="1"/>
  <c r="C79" i="3"/>
  <c r="D13" i="1" s="1"/>
  <c r="C87" i="3"/>
  <c r="D21" i="1" s="1"/>
  <c r="C103" i="3"/>
  <c r="D37" i="1" s="1"/>
  <c r="C111" i="3"/>
  <c r="D50" i="1" s="1"/>
  <c r="C119" i="3"/>
  <c r="D58" i="1" s="1"/>
  <c r="C127" i="3"/>
  <c r="C135" i="3"/>
  <c r="C143" i="3"/>
  <c r="C11" i="3"/>
  <c r="D9" i="1" s="1"/>
  <c r="C19" i="3"/>
  <c r="I9" i="1" s="1"/>
  <c r="C27" i="3"/>
  <c r="C35" i="3"/>
  <c r="B9" i="2" s="1"/>
  <c r="C43" i="3"/>
  <c r="C13" i="1" s="1"/>
  <c r="C51" i="3"/>
  <c r="C26" i="1" s="1"/>
  <c r="C59" i="3"/>
  <c r="C43" i="1" s="1"/>
  <c r="C67" i="3"/>
  <c r="C51" i="1" s="1"/>
  <c r="C75" i="3"/>
  <c r="C59" i="1" s="1"/>
  <c r="C83" i="3"/>
  <c r="D17" i="1" s="1"/>
  <c r="C91" i="3"/>
  <c r="D25" i="1" s="1"/>
  <c r="C99" i="3"/>
  <c r="D33" i="1" s="1"/>
  <c r="C107" i="3"/>
  <c r="D46" i="1" s="1"/>
  <c r="C115" i="3"/>
  <c r="D54" i="1" s="1"/>
  <c r="C123" i="3"/>
  <c r="C131" i="3"/>
  <c r="C139" i="3"/>
  <c r="C4" i="3"/>
  <c r="B1" i="1" s="1"/>
  <c r="C12" i="3"/>
  <c r="E9" i="1" s="1"/>
  <c r="C20" i="3"/>
  <c r="I20" i="1" s="1"/>
  <c r="C28" i="3"/>
  <c r="C36" i="3"/>
  <c r="B10" i="2" s="1"/>
  <c r="C44" i="3"/>
  <c r="C14" i="1" s="1"/>
  <c r="C52" i="3"/>
  <c r="C27" i="1" s="1"/>
  <c r="C60" i="3"/>
  <c r="C44" i="1" s="1"/>
  <c r="C68" i="3"/>
  <c r="C52" i="1" s="1"/>
  <c r="C76" i="3"/>
  <c r="D10" i="1" s="1"/>
  <c r="C84" i="3"/>
  <c r="D18" i="1" s="1"/>
  <c r="C92" i="3"/>
  <c r="D26" i="1" s="1"/>
  <c r="C100" i="3"/>
  <c r="D34" i="1" s="1"/>
  <c r="C108" i="3"/>
  <c r="D47" i="1" s="1"/>
  <c r="C116" i="3"/>
  <c r="D55" i="1" s="1"/>
  <c r="C124" i="3"/>
  <c r="C132" i="3"/>
  <c r="C140" i="3"/>
  <c r="C5" i="3"/>
  <c r="B2" i="1" s="1"/>
  <c r="C13" i="3"/>
  <c r="C21" i="3"/>
  <c r="C29" i="3"/>
  <c r="B42" i="1" s="1"/>
  <c r="C37" i="3"/>
  <c r="A1" i="2" s="1"/>
  <c r="C45" i="3"/>
  <c r="C15" i="1" s="1"/>
  <c r="C53" i="3"/>
  <c r="C29" i="1" s="1"/>
  <c r="C61" i="3"/>
  <c r="C45" i="1" s="1"/>
  <c r="C69" i="3"/>
  <c r="C53" i="1" s="1"/>
  <c r="C77" i="3"/>
  <c r="D11" i="1" s="1"/>
  <c r="C85" i="3"/>
  <c r="C93" i="3"/>
  <c r="D27" i="1" s="1"/>
  <c r="C101" i="3"/>
  <c r="D35" i="1" s="1"/>
  <c r="C109" i="3"/>
  <c r="D48" i="1" s="1"/>
  <c r="C117" i="3"/>
  <c r="D56" i="1" s="1"/>
  <c r="C125" i="3"/>
  <c r="C133" i="3"/>
  <c r="C141" i="3"/>
  <c r="C6" i="3"/>
  <c r="B3" i="1" s="1"/>
  <c r="C14" i="3"/>
  <c r="C22" i="3"/>
  <c r="K22" i="1" s="1"/>
  <c r="C30" i="3"/>
  <c r="D42" i="1" s="1"/>
  <c r="C38" i="3"/>
  <c r="A3" i="2" s="1"/>
  <c r="C46" i="3"/>
  <c r="C16" i="1" s="1"/>
  <c r="C54" i="3"/>
  <c r="C31" i="1" s="1"/>
  <c r="C62" i="3"/>
  <c r="C46" i="1" s="1"/>
  <c r="C70" i="3"/>
  <c r="C54" i="1" s="1"/>
  <c r="C78" i="3"/>
  <c r="C86" i="3"/>
  <c r="D20" i="1" s="1"/>
  <c r="C94" i="3"/>
  <c r="D28" i="1" s="1"/>
  <c r="C102" i="3"/>
  <c r="D36" i="1" s="1"/>
  <c r="C110" i="3"/>
  <c r="D49" i="1" s="1"/>
  <c r="C118" i="3"/>
  <c r="D57" i="1" s="1"/>
  <c r="C126" i="3"/>
  <c r="C134" i="3"/>
  <c r="I35" i="1" l="1"/>
  <c r="I30" i="1"/>
  <c r="I29" i="1"/>
  <c r="I28" i="1"/>
  <c r="I27" i="1"/>
  <c r="J34" i="1"/>
  <c r="J26" i="1"/>
  <c r="F9" i="1"/>
  <c r="D19" i="1"/>
  <c r="D12" i="1"/>
  <c r="I40" i="1"/>
  <c r="B41" i="1" s="1"/>
  <c r="B5" i="1"/>
  <c r="A9" i="2"/>
  <c r="I39" i="1"/>
  <c r="C8" i="2"/>
  <c r="G42" i="1"/>
  <c r="G9" i="1"/>
  <c r="F42" i="1"/>
  <c r="J20" i="1"/>
  <c r="I10" i="1"/>
  <c r="I36" i="1"/>
  <c r="I21" i="1"/>
  <c r="J21" i="1" s="1"/>
  <c r="I22" i="1"/>
  <c r="J22" i="1" s="1"/>
  <c r="I11" i="1"/>
  <c r="F18" i="1"/>
  <c r="F20" i="1"/>
  <c r="F17" i="1"/>
  <c r="I44" i="1"/>
  <c r="I45" i="1"/>
  <c r="I46" i="1"/>
  <c r="I47" i="1"/>
  <c r="I48" i="1"/>
  <c r="I49" i="1"/>
  <c r="I50" i="1"/>
  <c r="I51" i="1"/>
  <c r="I52" i="1"/>
  <c r="I53" i="1"/>
  <c r="I54" i="1"/>
  <c r="I55" i="1"/>
  <c r="I56" i="1"/>
  <c r="I57" i="1"/>
  <c r="I58" i="1"/>
  <c r="I59" i="1"/>
  <c r="I43" i="1"/>
  <c r="J28" i="1" l="1"/>
  <c r="F27" i="1" s="1"/>
  <c r="J36" i="1"/>
  <c r="F35" i="1" s="1"/>
  <c r="J30" i="1"/>
  <c r="J40" i="1"/>
  <c r="F10" i="1"/>
  <c r="I60" i="1"/>
  <c r="J60" i="1" l="1"/>
  <c r="F43" i="1"/>
  <c r="F29" i="1"/>
  <c r="F37" i="1"/>
  <c r="F33" i="1"/>
  <c r="F31" i="1"/>
  <c r="F32"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<sst xmlns="http://schemas.openxmlformats.org/spreadsheetml/2006/main" count="430" uniqueCount="418">
  <si>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</si>
  <si>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</si>
  <si>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</si>
  <si>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</si>
  <si>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</si>
  <si>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</si>
  <si>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</si>
  <si>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</si>
  <si>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</si>
  <si>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</si>
  <si>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</si>
  <si>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</si>
  <si>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</si>
  <si>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</si>
  <si>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</si>
  <si>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</si>
  <si>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</si>
  <si>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</si>
  <si>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</si>
  <si>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</si>
  <si>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</si>
  <si>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</si>
  <si>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</si>
  <si>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</si>
  <si>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</si>
  <si>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</si>
  <si>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</si>
  <si>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</si>
  <si>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</si>
  <si>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</si>
  <si>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</si>
  <si>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</si>
  <si>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</si>
  <si>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</si>
  <si>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</si>
  <si>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</si>
  <si>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</si>
  <si>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2026.1</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</si>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</sst>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
      <left/>
      <right style="medium">
        <color theme="0"/>
      </right>
      <top/>
      <bottom style="thin">
        <color auto="1"/>
      </bottom>
      <diagonal/>
    </border>
  </borders>
  <cellStyleXfs count="2">
    <xf numFmtId="0" fontId="0" fillId="0" borderId="0"/>
    <xf numFmtId="43" fontId="12" fillId="0" borderId="0" applyFont="0" applyFill="0" applyBorder="0" applyAlignment="0" applyProtection="0"/>
  </cellStyleXfs>
  <cellXfs count="155">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0" fontId="7" fillId="0" borderId="14"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1" fillId="0" borderId="2"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xf numFmtId="0" fontId="3" fillId="0" borderId="0" xfId="0" applyFont="1" applyAlignment="1">
      <alignment vertical="center"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4" fillId="2" borderId="19"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224118</xdr:colOff>
      <xdr:row>0</xdr:row>
      <xdr:rowOff>134470</xdr:rowOff>
    </xdr:from>
    <xdr:to>
      <xdr:col>6</xdr:col>
      <xdr:colOff>2868706</xdr:colOff>
      <xdr:row>1</xdr:row>
      <xdr:rowOff>378682</xdr:rowOff>
    </xdr:to>
    <xdr:pic>
      <xdr:nvPicPr>
        <xdr:cNvPr id="4" name="Grafik 3">
          <a:extLst>
            <a:ext uri="{FF2B5EF4-FFF2-40B4-BE49-F238E27FC236}">
              <a16:creationId xmlns:a16="http://schemas.microsoft.com/office/drawing/2014/main" id="{D2B041E5-E5DE-9DBB-C4CE-4063B04E99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740589" y="134470"/>
          <a:ext cx="3372970" cy="44591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M60"/>
  <sheetViews>
    <sheetView showGridLines="0" tabSelected="1" showRuler="0" zoomScale="85" zoomScaleNormal="85" zoomScalePageLayoutView="70" workbookViewId="0">
      <selection activeCell="E48" sqref="E48"/>
    </sheetView>
  </sheetViews>
  <sheetFormatPr baseColWidth="10" defaultColWidth="11.5703125" defaultRowHeight="12.75" x14ac:dyDescent="0.25"/>
  <cols>
    <col min="1" max="1" width="3.42578125" style="1" customWidth="1"/>
    <col min="2" max="2" width="7" style="7" customWidth="1"/>
    <col min="3" max="3" width="24.42578125" style="2" customWidth="1"/>
    <col min="4" max="4" width="81.7109375" style="2" customWidth="1"/>
    <col min="5" max="5" width="16.5703125" style="5" customWidth="1"/>
    <col min="6" max="6" width="10.85546875" style="8" customWidth="1"/>
    <col min="7" max="7" width="44.42578125" style="2" customWidth="1"/>
    <col min="8" max="8" width="12.42578125" style="1" customWidth="1"/>
    <col min="9" max="9" width="30.42578125" style="11" hidden="1" customWidth="1"/>
    <col min="10" max="10" width="13.42578125" style="1" hidden="1" customWidth="1"/>
    <col min="11" max="11" width="8.5703125" style="1" hidden="1" customWidth="1"/>
    <col min="12" max="13" width="11.5703125" style="1" hidden="1" customWidth="1"/>
    <col min="14" max="16384" width="11.5703125" style="1"/>
  </cols>
  <sheetData>
    <row r="1" spans="1:9" ht="15.75" customHeight="1" x14ac:dyDescent="0.25">
      <c r="B1" s="7" t="str">
        <f>Translation!C4&amp;" "&amp;Translation!F1</f>
        <v>Versione 2026.1</v>
      </c>
      <c r="C1" s="99"/>
    </row>
    <row r="2" spans="1:9" s="7" customFormat="1" ht="42.75" customHeight="1" thickBot="1" x14ac:dyDescent="0.25">
      <c r="B2" s="23" t="str">
        <f>Translation!C5</f>
        <v>Pre-Check Minergie-Quartiere</v>
      </c>
      <c r="C2" s="9"/>
      <c r="D2" s="9"/>
      <c r="E2" s="10"/>
      <c r="I2" s="50" t="str">
        <f>Translation!C18</f>
        <v>Indice per il codice cromatico</v>
      </c>
    </row>
    <row r="3" spans="1:9" s="7" customFormat="1" ht="14.25" thickTop="1" thickBot="1" x14ac:dyDescent="0.3">
      <c r="B3" s="7" t="str">
        <f>Translation!C6</f>
        <v>Nome del quartiere</v>
      </c>
      <c r="C3" s="9"/>
      <c r="D3" s="15"/>
      <c r="E3" s="10"/>
      <c r="F3" s="14"/>
      <c r="G3" s="2" t="str">
        <f>Translation!C15</f>
        <v>Non si prevedono problemi</v>
      </c>
      <c r="H3" s="1"/>
      <c r="I3" s="51">
        <v>0</v>
      </c>
    </row>
    <row r="4" spans="1:9" ht="14.25" thickTop="1" thickBot="1" x14ac:dyDescent="0.3">
      <c r="B4" s="7" t="str">
        <f>Translation!C7</f>
        <v>Data</v>
      </c>
      <c r="D4" s="24"/>
      <c r="F4" s="13"/>
      <c r="G4" s="2" t="str">
        <f>Translation!C16</f>
        <v>Da esaminare più nel dettaglio</v>
      </c>
      <c r="H4" s="7"/>
      <c r="I4" s="52" t="s">
        <v>0</v>
      </c>
    </row>
    <row r="5" spans="1:9" ht="14.25" thickTop="1" thickBot="1" x14ac:dyDescent="0.3">
      <c r="B5" s="7" t="str">
        <f>Translation!C8</f>
        <v>Quota di edifici esistenti</v>
      </c>
      <c r="D5" s="16"/>
      <c r="F5" s="12"/>
      <c r="G5" s="2" t="str">
        <f>Translation!C17</f>
        <v>Possibile problema</v>
      </c>
      <c r="I5" s="51">
        <v>1</v>
      </c>
    </row>
    <row r="6" spans="1:9" ht="13.5" thickTop="1" x14ac:dyDescent="0.25">
      <c r="F6" s="45"/>
    </row>
    <row r="7" spans="1:9" ht="39.950000000000003" customHeight="1" x14ac:dyDescent="0.25">
      <c r="A7" s="2"/>
      <c r="B7" s="133" t="str">
        <f>Translation!C9</f>
        <v>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v>
      </c>
      <c r="C7" s="133"/>
      <c r="D7" s="133"/>
      <c r="E7" s="133"/>
      <c r="F7" s="133"/>
      <c r="G7" s="133"/>
    </row>
    <row r="8" spans="1:9" s="7" customFormat="1" x14ac:dyDescent="0.25">
      <c r="C8" s="9"/>
      <c r="D8" s="9"/>
      <c r="E8" s="10"/>
      <c r="I8" s="22"/>
    </row>
    <row r="9" spans="1:9" s="3" customFormat="1" ht="26.45" customHeight="1" x14ac:dyDescent="0.25">
      <c r="B9" s="63" t="str">
        <f>Translation!C10</f>
        <v>Requisiti obbligatori</v>
      </c>
      <c r="C9" s="38"/>
      <c r="D9" s="39" t="str">
        <f>Translation!C11</f>
        <v>Domanda</v>
      </c>
      <c r="E9" s="40" t="str">
        <f>Translation!C12</f>
        <v>Risposta</v>
      </c>
      <c r="F9" s="41" t="str">
        <f>Translation!C13</f>
        <v>Valutazione</v>
      </c>
      <c r="G9" s="38" t="str">
        <f>Translation!C14</f>
        <v>Commento</v>
      </c>
      <c r="H9" s="59"/>
      <c r="I9" s="53" t="str">
        <f>Translation!C19</f>
        <v>Edifici esistenti e edifici nuovi</v>
      </c>
    </row>
    <row r="10" spans="1:9" ht="26.25" thickBot="1" x14ac:dyDescent="0.3">
      <c r="B10" s="64" t="s">
        <v>1</v>
      </c>
      <c r="C10" s="143" t="str">
        <f>Translation!C42</f>
        <v>Certificazione secondo Minergie (-P/-A)</v>
      </c>
      <c r="D10" s="37" t="str">
        <f>Translation!C76</f>
        <v>Prevedete di certificare tutti i nuovi edifici secondo Minergie, Minergie-P o Minergie-A (con o senza il complemento ECO)?</v>
      </c>
      <c r="E10" s="68"/>
      <c r="F10" s="137" t="e">
        <f>IF(OR(I10=NO,I11=NO),NO,IF(OR(I10=EVT,I11=EVT),EVT,I10*I11))</f>
        <v>#N/A</v>
      </c>
      <c r="G10" s="146"/>
      <c r="H10" s="60"/>
      <c r="I10" s="51" t="e">
        <f>VLOOKUP(E10,LST_AntwortVerweis,2,0)</f>
        <v>#N/A</v>
      </c>
    </row>
    <row r="11" spans="1:9" ht="27" customHeight="1" thickBot="1" x14ac:dyDescent="0.3">
      <c r="B11" s="64"/>
      <c r="C11" s="144"/>
      <c r="D11" s="29" t="str">
        <f>Translation!C77</f>
        <v>Ci sono degli edifici esistenti all'interno del quartiere che saranno conservati?</v>
      </c>
      <c r="E11" s="34"/>
      <c r="F11" s="138"/>
      <c r="G11" s="142"/>
      <c r="H11" s="60"/>
      <c r="I11" s="51" t="e">
        <f>IF(E11=Liste!$B$4,1,VLOOKUP(E12,LST_AntwortVerweis,2,0))</f>
        <v>#N/A</v>
      </c>
    </row>
    <row r="12" spans="1:9" ht="43.9" customHeight="1" thickBot="1" x14ac:dyDescent="0.3">
      <c r="B12" s="65"/>
      <c r="C12" s="145"/>
      <c r="D12" s="30" t="str">
        <f>IF(OR(E11=Liste!$B$3,E11=Liste!$B$5),Translation!C78,"")</f>
        <v/>
      </c>
      <c r="E12" s="34"/>
      <c r="F12" s="138"/>
      <c r="G12" s="142"/>
      <c r="H12" s="60"/>
    </row>
    <row r="13" spans="1:9" ht="39" thickBot="1" x14ac:dyDescent="0.3">
      <c r="B13" s="66" t="s">
        <v>2</v>
      </c>
      <c r="C13" s="6" t="str">
        <f>Translation!C43</f>
        <v>Organizzazione</v>
      </c>
      <c r="D13" s="31" t="str">
        <f>Translation!C79</f>
        <v>È possibile fondare un'organizzazione sostenuta da tutti i proprietari che diriga i compiti durante lo sviluppo del quartiere e la fase iniziale dell'esercizio?</v>
      </c>
      <c r="E13" s="34"/>
      <c r="F13" s="42" t="e">
        <f t="shared" ref="F13:F16" si="0">VLOOKUP(E13,LST_AntwortVerweis,2,0)</f>
        <v>#N/A</v>
      </c>
      <c r="G13" s="48"/>
      <c r="H13" s="60"/>
    </row>
    <row r="14" spans="1:9" ht="39" thickBot="1" x14ac:dyDescent="0.3">
      <c r="B14" s="66" t="s">
        <v>3</v>
      </c>
      <c r="C14" s="6" t="str">
        <f>Translation!C44</f>
        <v>Monitoraggio tramite sistemi di gestione dell'energia (EMS)</v>
      </c>
      <c r="D14" s="31" t="str">
        <f>Translation!C80</f>
        <v>Prevedete di installare un modulo di monitoraggio Minergie o un sistema equivalente? In altre parole, un sistema che vi permetta di analizzare i valori misurati relativi all'energia a livello di quartiere e di edifici e di confrontare i valori pianificati con quelli misurati.</v>
      </c>
      <c r="E14" s="34"/>
      <c r="F14" s="42" t="e">
        <f t="shared" si="0"/>
        <v>#N/A</v>
      </c>
      <c r="G14" s="48"/>
      <c r="H14" s="60"/>
    </row>
    <row r="15" spans="1:9" ht="26.25" thickBot="1" x14ac:dyDescent="0.3">
      <c r="B15" s="66" t="s">
        <v>4</v>
      </c>
      <c r="C15" s="6" t="str">
        <f>Translation!C45</f>
        <v>Verifica dei valori energetici misurati</v>
      </c>
      <c r="D15" s="31" t="str">
        <f>Translation!C81</f>
        <v>Siete disposti a far controllare i valori di misurazione dell'energia nei primi anni di esercizio e a ottimizzare l'esercizio in caso di anomalie?</v>
      </c>
      <c r="E15" s="34"/>
      <c r="F15" s="42" t="e">
        <f t="shared" si="0"/>
        <v>#N/A</v>
      </c>
      <c r="G15" s="48"/>
      <c r="H15" s="60"/>
    </row>
    <row r="16" spans="1:9" ht="27" customHeight="1" thickBot="1" x14ac:dyDescent="0.3">
      <c r="B16" s="66" t="s">
        <v>5</v>
      </c>
      <c r="C16" s="6" t="str">
        <f>Translation!C46</f>
        <v>Energia e gas serra durante l'esercizio</v>
      </c>
      <c r="D16" s="31" t="str">
        <f>Translation!C82</f>
        <v>Il calore (riscaldamento e acqua calda) in tutti gli edifici è generato utilizzando energie rinnovabili, rispettivamente è prevista la conversione in energie rinnovabili?</v>
      </c>
      <c r="E16" s="34"/>
      <c r="F16" s="42" t="e">
        <f t="shared" si="0"/>
        <v>#N/A</v>
      </c>
      <c r="G16" s="48"/>
      <c r="H16" s="60"/>
    </row>
    <row r="17" spans="2:11" ht="27" customHeight="1" thickBot="1" x14ac:dyDescent="0.3">
      <c r="B17" s="66" t="s">
        <v>6</v>
      </c>
      <c r="C17" s="6" t="str">
        <f>Translation!C47</f>
        <v>Utilizzo di energia termica</v>
      </c>
      <c r="D17" s="31" t="str">
        <f>Translation!C83</f>
        <v>È o sarà elaborato un concetto energetico per la fornitura di energia termica?</v>
      </c>
      <c r="E17" s="34"/>
      <c r="F17" s="42" t="e">
        <f>VLOOKUP(E17,LST_AntwortVerweis,2,0)</f>
        <v>#N/A</v>
      </c>
      <c r="G17" s="48"/>
      <c r="H17" s="60"/>
    </row>
    <row r="18" spans="2:11" ht="27" customHeight="1" thickBot="1" x14ac:dyDescent="0.3">
      <c r="B18" s="67" t="s">
        <v>7</v>
      </c>
      <c r="C18" s="143" t="str">
        <f>Translation!C48</f>
        <v>Teleriscaldamento senza fonti fossili</v>
      </c>
      <c r="D18" s="32" t="str">
        <f>Translation!C84</f>
        <v>È previsto l'allacciamento a una rete di teleriscaldamento?</v>
      </c>
      <c r="E18" s="34"/>
      <c r="F18" s="138" t="e">
        <f>IF(E18=Liste!$B$4,1,VLOOKUP(E19,LST_AntwortVerweis,2,0))</f>
        <v>#N/A</v>
      </c>
      <c r="G18" s="142"/>
      <c r="H18" s="60"/>
      <c r="I18" s="25"/>
    </row>
    <row r="19" spans="2:11" ht="27" customHeight="1" thickBot="1" x14ac:dyDescent="0.3">
      <c r="B19" s="65"/>
      <c r="C19" s="145"/>
      <c r="D19" s="33" t="str">
        <f>IF(OR(E18=Liste!$B$3,E18=Liste!$B$5),Translation!C85,"")</f>
        <v/>
      </c>
      <c r="E19" s="34"/>
      <c r="F19" s="138"/>
      <c r="G19" s="142"/>
      <c r="H19" s="60"/>
    </row>
    <row r="20" spans="2:11" ht="27" customHeight="1" thickBot="1" x14ac:dyDescent="0.3">
      <c r="B20" s="66" t="s">
        <v>8</v>
      </c>
      <c r="C20" s="6" t="str">
        <f>Translation!C49</f>
        <v>Utilizzo di energia solare</v>
      </c>
      <c r="D20" s="31" t="str">
        <f>Translation!C86</f>
        <v>Viene sfruttato il potenziale della produzione di energia solare sui tetti?</v>
      </c>
      <c r="E20" s="34"/>
      <c r="F20" s="42" t="e">
        <f>VLOOKUP(E20,LST_AntwortVerweis,2,0)</f>
        <v>#N/A</v>
      </c>
      <c r="G20" s="48"/>
      <c r="H20" s="60"/>
      <c r="I20" s="107" t="str">
        <f>Translation!C20</f>
        <v>Numero di punti negativi per la CO2</v>
      </c>
      <c r="J20" s="108" t="str">
        <f>Translation!C21</f>
        <v>Forse = sì</v>
      </c>
      <c r="K20" s="109"/>
    </row>
    <row r="21" spans="2:11" ht="27" customHeight="1" thickBot="1" x14ac:dyDescent="0.3">
      <c r="B21" s="139" t="s">
        <v>9</v>
      </c>
      <c r="C21" s="143" t="str">
        <f>Translation!C50</f>
        <v>Emissioni di gas serra nella costruzione</v>
      </c>
      <c r="D21" s="32" t="str">
        <f>Translation!C87</f>
        <v>Prevedete la costruzione di più di un piano interrato?</v>
      </c>
      <c r="E21" s="34"/>
      <c r="F21" s="138" t="e">
        <f>IF(AND(K25&lt;3),YES,IF(AND(K25&gt;=3,K25&lt;4),EVT,NO))</f>
        <v>#N/A</v>
      </c>
      <c r="G21" s="142"/>
      <c r="H21" s="60"/>
      <c r="I21" s="101" t="e">
        <f>VLOOKUP(E21,LST_AntwortVerweis,2,0)</f>
        <v>#N/A</v>
      </c>
      <c r="J21" s="102" t="e">
        <f>IF(I21=EVT,YES,I21)</f>
        <v>#N/A</v>
      </c>
      <c r="K21" s="103"/>
    </row>
    <row r="22" spans="2:11" ht="27" customHeight="1" thickBot="1" x14ac:dyDescent="0.3">
      <c r="B22" s="140"/>
      <c r="C22" s="144"/>
      <c r="D22" s="29" t="str">
        <f>Translation!C88</f>
        <v>Prevedete la demolizione di molti edifici esistenti che hanno meno di 60 anni?</v>
      </c>
      <c r="E22" s="34"/>
      <c r="F22" s="138"/>
      <c r="G22" s="142"/>
      <c r="H22" s="60"/>
      <c r="I22" s="101" t="e">
        <f>VLOOKUP(E22,LST_AntwortVerweis,2,0)</f>
        <v>#N/A</v>
      </c>
      <c r="J22" s="102" t="e">
        <f>IF(I22=EVT,YES*2,I22*2)</f>
        <v>#N/A</v>
      </c>
      <c r="K22" s="103" t="str">
        <f>Translation!C22</f>
        <v>Attenzione: domanda valutata in doppio</v>
      </c>
    </row>
    <row r="23" spans="2:11" ht="27" customHeight="1" thickBot="1" x14ac:dyDescent="0.3">
      <c r="B23" s="140"/>
      <c r="C23" s="144"/>
      <c r="D23" s="29" t="str">
        <f>Translation!C89</f>
        <v>I nuovi edifici verranno costruiti con campate superiori alla media?</v>
      </c>
      <c r="E23" s="34"/>
      <c r="F23" s="138"/>
      <c r="G23" s="142"/>
      <c r="H23" s="60"/>
      <c r="I23" s="101" t="e">
        <f>VLOOKUP(E23,LST_AntwortVerweis,2,0)</f>
        <v>#N/A</v>
      </c>
      <c r="J23" s="102" t="e">
        <f>IF(I23=EVT,YES,I23)</f>
        <v>#N/A</v>
      </c>
      <c r="K23" s="103"/>
    </row>
    <row r="24" spans="2:11" ht="27" customHeight="1" thickBot="1" x14ac:dyDescent="0.3">
      <c r="B24" s="140"/>
      <c r="C24" s="144"/>
      <c r="D24" s="29" t="str">
        <f>Translation!C90</f>
        <v>I nuovi edifici verranno costruiti per la maggior parte come costruzioni massiccie?</v>
      </c>
      <c r="E24" s="34"/>
      <c r="F24" s="138"/>
      <c r="G24" s="142"/>
      <c r="H24" s="60"/>
      <c r="I24" s="101" t="e">
        <f>VLOOKUP(E24,LST_AntwortVerweis,2,0)</f>
        <v>#N/A</v>
      </c>
      <c r="J24" s="102" t="e">
        <f>IF(I24=EVT,YES,I24)</f>
        <v>#N/A</v>
      </c>
      <c r="K24" s="103"/>
    </row>
    <row r="25" spans="2:11" ht="27" customHeight="1" thickBot="1" x14ac:dyDescent="0.3">
      <c r="B25" s="141"/>
      <c r="C25" s="145"/>
      <c r="D25" s="33" t="str">
        <f>Translation!C91</f>
        <v>I nuovi edifici verranno costruiti con superfici vetrate superiori alla media?</v>
      </c>
      <c r="E25" s="34"/>
      <c r="F25" s="138"/>
      <c r="G25" s="142"/>
      <c r="H25" s="60"/>
      <c r="I25" s="104" t="e">
        <f>VLOOKUP(E25,LST_AntwortVerweis,2,0)</f>
        <v>#N/A</v>
      </c>
      <c r="J25" s="105" t="e">
        <f>IF(I25=EVT,YES,I25)</f>
        <v>#N/A</v>
      </c>
      <c r="K25" s="106" t="e">
        <f>SUM(J21:J25)</f>
        <v>#N/A</v>
      </c>
    </row>
    <row r="26" spans="2:11" ht="27" customHeight="1" thickBot="1" x14ac:dyDescent="0.3">
      <c r="B26" s="66" t="s">
        <v>10</v>
      </c>
      <c r="C26" s="6" t="str">
        <f>Translation!C51</f>
        <v>Spazi verdi</v>
      </c>
      <c r="D26" s="31" t="str">
        <f>Translation!C92</f>
        <v>Buona parte delle superfici intorno agli edifici possono essere inverdite (quota di inverdimento dal 30% al 50%, a seconda della categoria di edificio)?</v>
      </c>
      <c r="E26" s="34"/>
      <c r="F26" s="42" t="e">
        <f>VLOOKUP(E26,LST_AntwortVerweis,2,0)</f>
        <v>#N/A</v>
      </c>
      <c r="G26" s="48"/>
      <c r="H26" s="60"/>
      <c r="I26" s="110"/>
      <c r="J26" s="113" t="str">
        <f>Translation!C13</f>
        <v>Valutazione</v>
      </c>
    </row>
    <row r="27" spans="2:11" ht="13.5" thickBot="1" x14ac:dyDescent="0.3">
      <c r="B27" s="67" t="s">
        <v>11</v>
      </c>
      <c r="C27" s="143" t="str">
        <f>Translation!C52</f>
        <v>Ombreggiamento attraverso alberature</v>
      </c>
      <c r="D27" s="85" t="str">
        <f>Translation!C93</f>
        <v>È possibile conservare 1/3 degli alberi sani esistenti?</v>
      </c>
      <c r="E27" s="34"/>
      <c r="F27" s="149" t="e">
        <f>J28</f>
        <v>#N/A</v>
      </c>
      <c r="G27" s="48"/>
      <c r="H27" s="60"/>
      <c r="I27" s="101" t="e">
        <f>VLOOKUP(E27,LST_AntwortVerweis,2,0)</f>
        <v>#N/A</v>
      </c>
      <c r="J27" s="103"/>
    </row>
    <row r="28" spans="2:11" ht="26.25" thickBot="1" x14ac:dyDescent="0.3">
      <c r="B28" s="65"/>
      <c r="C28" s="145"/>
      <c r="D28" s="86" t="str">
        <f>Translation!C94</f>
        <v>È possibile piantare nuovi alberi in modo da ottenere una quota di ombreggiamento totale del 15-25% (a seconda delle categorie di edificio)?</v>
      </c>
      <c r="E28" s="34"/>
      <c r="F28" s="150"/>
      <c r="G28" s="48"/>
      <c r="H28" s="60"/>
      <c r="I28" s="111" t="e">
        <f>VLOOKUP(E28,LST_AntwortVerweis,2,0)</f>
        <v>#N/A</v>
      </c>
      <c r="J28" s="112" t="e">
        <f>IF(AND(I27=EVT,I28=EVT),EVT,IF(AND(I27=YES,I28=YES),YES,IF(OR(I27=NO,I28=NO),NO,EVT)))</f>
        <v>#N/A</v>
      </c>
    </row>
    <row r="29" spans="2:11" ht="15" customHeight="1" thickBot="1" x14ac:dyDescent="0.3">
      <c r="B29" s="67" t="s">
        <v>12</v>
      </c>
      <c r="C29" s="143" t="str">
        <f>Translation!C53</f>
        <v>Gestione delle acque piovane vicina alla natura</v>
      </c>
      <c r="D29" s="151" t="str">
        <f>Translation!C96</f>
        <v>L'acqua piovana può essere infiltrata, evaporata o trattenuta direttamente in loco, in modo che al massimo il 15% dell'acqua piovana annuale venga deviata al di fuori del quartiere?</v>
      </c>
      <c r="E29" s="153"/>
      <c r="F29" s="138" t="e">
        <f>J30</f>
        <v>#N/A</v>
      </c>
      <c r="G29" s="142"/>
      <c r="H29" s="60"/>
      <c r="I29" s="101" t="e">
        <f>VLOOKUP(E29,LST_AntwortVerweis,2,0)</f>
        <v>#N/A</v>
      </c>
      <c r="J29" s="103"/>
    </row>
    <row r="30" spans="2:11" ht="27" customHeight="1" thickBot="1" x14ac:dyDescent="0.3">
      <c r="B30" s="65"/>
      <c r="C30" s="145"/>
      <c r="D30" s="152"/>
      <c r="E30" s="154"/>
      <c r="F30" s="138"/>
      <c r="G30" s="142"/>
      <c r="H30" s="60"/>
      <c r="I30" s="111" t="e">
        <f>VLOOKUP(E30,LST_AntwortVerweis,2,0)</f>
        <v>#N/A</v>
      </c>
      <c r="J30" s="112" t="e">
        <f>IF(AND(I29=EVT,I30=EVT),EVT,IF(AND(I29=YES,I30=YES),YES,IF(OR(I29=NO,I30=NO),NO,EVT)))</f>
        <v>#N/A</v>
      </c>
    </row>
    <row r="31" spans="2:11" ht="27" customHeight="1" thickBot="1" x14ac:dyDescent="0.3">
      <c r="B31" s="66" t="s">
        <v>13</v>
      </c>
      <c r="C31" s="6" t="str">
        <f>Translation!C54</f>
        <v>Offerta di parcheggi per le biciclette</v>
      </c>
      <c r="D31" s="31" t="str">
        <f>Translation!C97</f>
        <v>È previsto molto spazio per il parcheggio delle biciclette (es. residenziale: 1 posto per camera)?</v>
      </c>
      <c r="E31" s="34"/>
      <c r="F31" s="42" t="e">
        <f>VLOOKUP(E31,LST_AntwortVerweis,2,0)</f>
        <v>#N/A</v>
      </c>
      <c r="G31" s="48"/>
      <c r="H31" s="60"/>
    </row>
    <row r="32" spans="2:11" ht="26.25" thickBot="1" x14ac:dyDescent="0.3">
      <c r="B32" s="66" t="s">
        <v>14</v>
      </c>
      <c r="C32" s="6" t="str">
        <f>Translation!C55</f>
        <v>Praticità d'uso dei parcheggi per le biciclette</v>
      </c>
      <c r="D32" s="31" t="str">
        <f>Translation!C98</f>
        <v>Prevedete di attrezzare i parcheggi delle biciclette con una buona illuminazione, strutture per bloccare le biciclette e spazio sufficiente?</v>
      </c>
      <c r="E32" s="34"/>
      <c r="F32" s="42" t="e">
        <f>VLOOKUP(E32,LST_AntwortVerweis,2,0)</f>
        <v>#N/A</v>
      </c>
      <c r="G32" s="48"/>
      <c r="H32" s="60"/>
    </row>
    <row r="33" spans="2:10" ht="26.25" thickBot="1" x14ac:dyDescent="0.3">
      <c r="B33" s="67" t="s">
        <v>15</v>
      </c>
      <c r="C33" s="143" t="str">
        <f>Translation!C56</f>
        <v>Accessibilità</v>
      </c>
      <c r="D33" s="32" t="str">
        <f>Translation!C99</f>
        <v>Sono previsti accessi ravvicinati al quartiere per ciclisti e pedoni (ad esempio, senza grandi deviazioni intorno agli edifici)?</v>
      </c>
      <c r="E33" s="34"/>
      <c r="F33" s="138" t="e">
        <f>VLOOKUP(E33,LST_AntwortVerweis,2,0)*VLOOKUP(E34,LST_AntwortVerweis,2,0)</f>
        <v>#N/A</v>
      </c>
      <c r="G33" s="142"/>
      <c r="H33" s="60"/>
    </row>
    <row r="34" spans="2:10" ht="26.25" thickBot="1" x14ac:dyDescent="0.3">
      <c r="B34" s="65"/>
      <c r="C34" s="145"/>
      <c r="D34" s="33" t="str">
        <f>Translation!C100</f>
        <v>È possibile un buon collegamento alla rete ciclabile e pedonale esterna al quartiere?</v>
      </c>
      <c r="E34" s="34"/>
      <c r="F34" s="138"/>
      <c r="G34" s="142"/>
      <c r="H34" s="60"/>
      <c r="I34" s="110"/>
      <c r="J34" s="113" t="str">
        <f>Translation!C13</f>
        <v>Valutazione</v>
      </c>
    </row>
    <row r="35" spans="2:10" ht="26.25" thickBot="1" x14ac:dyDescent="0.3">
      <c r="B35" s="67" t="s">
        <v>16</v>
      </c>
      <c r="C35" s="143" t="str">
        <f>Translation!C57</f>
        <v>Elettromobilità</v>
      </c>
      <c r="D35" s="32" t="str">
        <f>Translation!C101</f>
        <v xml:space="preserve">È possibile posare le linee di alimentazione per almeno il 60% dei parcheggi dei nuovi edifici? </v>
      </c>
      <c r="E35" s="34"/>
      <c r="F35" s="138" t="e">
        <f>J36</f>
        <v>#N/A</v>
      </c>
      <c r="G35" s="142"/>
      <c r="H35" s="60"/>
      <c r="I35" s="101" t="e">
        <f>VLOOKUP(E35,LST_AntwortVerweis,2,0)</f>
        <v>#N/A</v>
      </c>
      <c r="J35" s="103"/>
    </row>
    <row r="36" spans="2:10" ht="39" thickBot="1" x14ac:dyDescent="0.3">
      <c r="B36" s="65"/>
      <c r="C36" s="145"/>
      <c r="D36" s="33" t="str">
        <f>Translation!C102</f>
        <v>Le canaline vuote e i sistemi di supporto dei cavi possono essere installati nei parcheggi degli edifici esistenti risanati? Se non ci sono edifici esistenti, rispondere “Sì”.</v>
      </c>
      <c r="E36" s="34"/>
      <c r="F36" s="138"/>
      <c r="G36" s="142"/>
      <c r="H36" s="60"/>
      <c r="I36" s="111" t="e">
        <f>VLOOKUP(E36,LST_AntwortVerweis,2,0)</f>
        <v>#N/A</v>
      </c>
      <c r="J36" s="112" t="e">
        <f>IF(AND(I35=EVT,I36=EVT),EVT,IF(AND(I35=YES,I36=YES),YES,IF(OR(I35=NO,I36=NO),NO,EVT)))</f>
        <v>#N/A</v>
      </c>
    </row>
    <row r="37" spans="2:10" s="7" customFormat="1" ht="38.25" x14ac:dyDescent="0.25">
      <c r="B37" s="66" t="s">
        <v>17</v>
      </c>
      <c r="C37" s="35" t="str">
        <f>Translation!C58</f>
        <v>Car-sharing</v>
      </c>
      <c r="D37" s="36" t="str">
        <f>Translation!C103</f>
        <v>Prevedete di fornire la condivisione di veicoli in base alle esigenze degli utenti (nel quartiere o nelle sue vicinanze, anche con un fornitore esterno)? Ad esempio, bike sharing, Hub di mobilità o scooter sharing.</v>
      </c>
      <c r="E37" s="69"/>
      <c r="F37" s="43" t="e">
        <f>VLOOKUP(E37,LST_AntwortVerweis,2,0)</f>
        <v>#N/A</v>
      </c>
      <c r="G37" s="49"/>
      <c r="H37" s="61"/>
      <c r="I37" s="22"/>
    </row>
    <row r="39" spans="2:10" x14ac:dyDescent="0.25">
      <c r="H39" s="2"/>
      <c r="I39" s="53" t="str">
        <f>Translation!C23</f>
        <v>Numero di requisiti facoltativi</v>
      </c>
      <c r="J39" s="3" t="str">
        <f>Translation!C24</f>
        <v>Numero di "forse"</v>
      </c>
    </row>
    <row r="40" spans="2:10" ht="18.75" customHeight="1" x14ac:dyDescent="0.25">
      <c r="B40" s="148" t="str">
        <f>Translation!C26</f>
        <v>Quali dei seguenti requisiti facoltativi dovrebbero/potrebbero essere implementate nel quartiere? Si prega di dare una risposta in tutti i campi per la valutazione.</v>
      </c>
      <c r="C40" s="148"/>
      <c r="D40" s="148"/>
      <c r="E40" s="148"/>
      <c r="F40" s="148"/>
      <c r="G40" s="148"/>
      <c r="I40" s="54" t="e">
        <f>VLOOKUP(D5,Liste!$B$9:$C$10,2,0)</f>
        <v>#N/A</v>
      </c>
      <c r="J40" s="26">
        <f>COUNTIF(I43:I59,EVT)</f>
        <v>0</v>
      </c>
    </row>
    <row r="41" spans="2:10" ht="27" customHeight="1" x14ac:dyDescent="0.25">
      <c r="B41" s="147" t="str">
        <f>IFERROR(Translation!C28&amp;I40&amp;" "&amp;Translation!C29,Translation!C27)</f>
        <v>Indicare sopra la percentuale di edifici esistenti.</v>
      </c>
      <c r="C41" s="147"/>
      <c r="D41" s="147"/>
      <c r="E41" s="147"/>
      <c r="F41" s="147"/>
      <c r="G41" s="147"/>
      <c r="I41" s="54"/>
    </row>
    <row r="42" spans="2:10" s="28" customFormat="1" ht="26.45" customHeight="1" x14ac:dyDescent="0.25">
      <c r="B42" s="63" t="str">
        <f>Translation!C29</f>
        <v>Requisiti facoltativi</v>
      </c>
      <c r="C42" s="81"/>
      <c r="D42" s="82" t="str">
        <f>Translation!C30</f>
        <v>Descrizione</v>
      </c>
      <c r="E42" s="83" t="str">
        <f>Translation!C31</f>
        <v>Implementazione possibile?</v>
      </c>
      <c r="F42" s="84" t="str">
        <f>Translation!C13</f>
        <v>Valutazione</v>
      </c>
      <c r="G42" s="81" t="str">
        <f>Translation!C14</f>
        <v>Commento</v>
      </c>
      <c r="H42" s="62"/>
      <c r="I42" s="55" t="str">
        <f>Translation!C25</f>
        <v>Requisiti facoltativi selezionati</v>
      </c>
    </row>
    <row r="43" spans="2:10" s="7" customFormat="1" ht="26.25" thickBot="1" x14ac:dyDescent="0.3">
      <c r="B43" s="65" t="s">
        <v>18</v>
      </c>
      <c r="C43" s="77" t="str">
        <f>Translation!C59</f>
        <v>Garantire un'elevata densità di utilizzo</v>
      </c>
      <c r="D43" s="78" t="str">
        <f>Translation!C104</f>
        <v>Un'alta densità di utilizzo è garantita da una gamma mirata di appartamenti con planimetrie efficienti.</v>
      </c>
      <c r="E43" s="79"/>
      <c r="F43" s="134" t="str">
        <f>IF(COUNTA(E43:E59)=17,IF(I60&gt;=I40,YES,IF(J60&gt;=I40,EVT,NO)),Translation!C41)</f>
        <v>Per la valutazione è necessario indicare qualcosa per tutti i requisiti facoltativi.</v>
      </c>
      <c r="G43" s="80"/>
      <c r="I43" s="56">
        <f t="shared" ref="I43:I59" si="1">IFERROR(VLOOKUP(E43,LST_AntwortVerweis,2,0),0)</f>
        <v>0</v>
      </c>
    </row>
    <row r="44" spans="2:10" ht="39" thickBot="1" x14ac:dyDescent="0.3">
      <c r="B44" s="66" t="s">
        <v>19</v>
      </c>
      <c r="C44" s="77" t="str">
        <f>Translation!C60</f>
        <v>Visualizzazione delle grandezze misurabili per gli utenti</v>
      </c>
      <c r="D44" s="4" t="str">
        <f>Translation!C105</f>
        <v>Il monitoraggio di almeno un terzo degli edifici residenziali sarà sviluppato in modo da consentire ai residenti di visualizzare facilmente su uno schermo digitale i parametri energetici attuali relativi alla propria unità di utilizzo.</v>
      </c>
      <c r="E44" s="44"/>
      <c r="F44" s="135"/>
      <c r="G44" s="48"/>
      <c r="I44" s="56">
        <f t="shared" si="1"/>
        <v>0</v>
      </c>
    </row>
    <row r="45" spans="2:10" ht="26.25" thickBot="1" x14ac:dyDescent="0.3">
      <c r="B45" s="66" t="s">
        <v>20</v>
      </c>
      <c r="C45" s="77" t="str">
        <f>Translation!C61</f>
        <v>Jolly gestione del quartiere</v>
      </c>
      <c r="D45" s="31" t="str">
        <f>Translation!C106</f>
        <v>Viene attuata una misura separata con un impatto positivo sul tema B.</v>
      </c>
      <c r="E45" s="44"/>
      <c r="F45" s="135"/>
      <c r="G45" s="48"/>
      <c r="I45" s="56">
        <f t="shared" si="1"/>
        <v>0</v>
      </c>
    </row>
    <row r="46" spans="2:10" ht="26.25" thickBot="1" x14ac:dyDescent="0.3">
      <c r="B46" s="66" t="s">
        <v>9</v>
      </c>
      <c r="C46" s="77" t="str">
        <f>Translation!C62</f>
        <v>Soluzioni di stoccaggio innovative</v>
      </c>
      <c r="D46" s="31" t="str">
        <f>Translation!C107</f>
        <v>Verrà implementata una soluzione innovativa di stoccaggio a lungo termine per immagazzinare l'energia termica o elettrica generata all'interno del quartiere.</v>
      </c>
      <c r="E46" s="44"/>
      <c r="F46" s="135"/>
      <c r="G46" s="48"/>
      <c r="I46" s="56">
        <f t="shared" si="1"/>
        <v>0</v>
      </c>
    </row>
    <row r="47" spans="2:10" ht="39" thickBot="1" x14ac:dyDescent="0.3">
      <c r="B47" s="66" t="s">
        <v>21</v>
      </c>
      <c r="C47" s="77" t="str">
        <f>Translation!C63</f>
        <v xml:space="preserve">Utilizzo di risorse locali </v>
      </c>
      <c r="D47" s="31" t="str">
        <f>Translation!C108</f>
        <v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v>
      </c>
      <c r="E47" s="44"/>
      <c r="F47" s="135"/>
      <c r="G47" s="48"/>
      <c r="I47" s="56">
        <f t="shared" si="1"/>
        <v>0</v>
      </c>
    </row>
    <row r="48" spans="2:10" ht="51.75" thickBot="1" x14ac:dyDescent="0.3">
      <c r="B48" s="66" t="s">
        <v>22</v>
      </c>
      <c r="C48" s="77" t="str">
        <f>Translation!C64</f>
        <v>Riuso di gruppi di componenti</v>
      </c>
      <c r="D48" s="31" t="str">
        <f>Translation!C109</f>
        <v>Vengono attuate misure per il riutilizzo dei gruppi di componenti. Vengono redatte liste di riuso per gli edifici che devono essere demoliti e per tutti i componenti destinati alla demolizione in caso di risanamento. I componenti riutilizzati sono indicati nei piani di costruzione.</v>
      </c>
      <c r="E48" s="44"/>
      <c r="F48" s="135"/>
      <c r="G48" s="48"/>
      <c r="I48" s="56">
        <f t="shared" si="1"/>
        <v>0</v>
      </c>
    </row>
    <row r="49" spans="2:10" ht="26.25" thickBot="1" x14ac:dyDescent="0.3">
      <c r="B49" s="66" t="s">
        <v>23</v>
      </c>
      <c r="C49" s="77" t="str">
        <f>Translation!C65</f>
        <v>Movimenti di terra minimi nella progettazione del terreno</v>
      </c>
      <c r="D49" s="31" t="str">
        <f>Translation!C110</f>
        <v xml:space="preserve">Viene rimosso un massimo del 40% del normale materiale di scavo. Una quantità normale di materiale di scavo è misurata come 1 m3 per m2 di AE. </v>
      </c>
      <c r="E49" s="44"/>
      <c r="F49" s="135"/>
      <c r="G49" s="48"/>
      <c r="I49" s="56">
        <f t="shared" si="1"/>
        <v>0</v>
      </c>
    </row>
    <row r="50" spans="2:10" ht="26.25" thickBot="1" x14ac:dyDescent="0.3">
      <c r="B50" s="66" t="s">
        <v>24</v>
      </c>
      <c r="C50" s="77" t="str">
        <f>Translation!C66</f>
        <v>Jolly energia e gas serra</v>
      </c>
      <c r="D50" s="31" t="str">
        <f>Translation!C111</f>
        <v>Viene attuata una misura separata con un impatto positivo sul tema C.</v>
      </c>
      <c r="E50" s="44"/>
      <c r="F50" s="135"/>
      <c r="G50" s="48"/>
      <c r="I50" s="56">
        <f t="shared" si="1"/>
        <v>0</v>
      </c>
    </row>
    <row r="51" spans="2:10" ht="26.25" thickBot="1" x14ac:dyDescent="0.3">
      <c r="B51" s="66" t="s">
        <v>25</v>
      </c>
      <c r="C51" s="77" t="str">
        <f>Translation!C67</f>
        <v>Ventilazione nel quartiere</v>
      </c>
      <c r="D51" s="31" t="str">
        <f>Translation!C112</f>
        <v>L'orientamento e la struttura dei nuovi edifici sono progettati in modo da garantire una buona ventilazione del quartiere.</v>
      </c>
      <c r="E51" s="44"/>
      <c r="F51" s="135"/>
      <c r="G51" s="48"/>
      <c r="I51" s="56">
        <f t="shared" si="1"/>
        <v>0</v>
      </c>
    </row>
    <row r="52" spans="2:10" ht="26.25" thickBot="1" x14ac:dyDescent="0.3">
      <c r="B52" s="66" t="s">
        <v>26</v>
      </c>
      <c r="C52" s="77" t="str">
        <f>Translation!C68</f>
        <v>Utilizzo dell'acqua piovana</v>
      </c>
      <c r="D52" s="31" t="str">
        <f>Translation!C113</f>
        <v>L'acqua piovana proveniente da almeno il 20% delle superfici dei tetti del quartiere viene immagazzinata e utilizzata per scopi privati o commerciali.</v>
      </c>
      <c r="E52" s="44"/>
      <c r="F52" s="135"/>
      <c r="G52" s="48"/>
      <c r="I52" s="56">
        <f t="shared" si="1"/>
        <v>0</v>
      </c>
    </row>
    <row r="53" spans="2:10" ht="26.25" thickBot="1" x14ac:dyDescent="0.3">
      <c r="B53" s="66" t="s">
        <v>27</v>
      </c>
      <c r="C53" s="77" t="str">
        <f>Translation!C69</f>
        <v>Nessuna sotto-costruzione degli spazi aperti</v>
      </c>
      <c r="D53" s="31" t="str">
        <f>Translation!C114</f>
        <v xml:space="preserve">Si rinuncia a costruire nuove strutture sotterranee al di sotto delle superfici aperte che si trovano al di fuori delle superfici edificate del fondo esistenti o nuove. </v>
      </c>
      <c r="E53" s="44"/>
      <c r="F53" s="135"/>
      <c r="G53" s="48"/>
      <c r="I53" s="56">
        <f t="shared" si="1"/>
        <v>0</v>
      </c>
    </row>
    <row r="54" spans="2:10" ht="26.25" thickBot="1" x14ac:dyDescent="0.3">
      <c r="B54" s="66" t="s">
        <v>28</v>
      </c>
      <c r="C54" s="77" t="str">
        <f>Translation!C70</f>
        <v>Jolly comfort e adattamento al clima</v>
      </c>
      <c r="D54" s="31" t="str">
        <f>Translation!C115</f>
        <v>Viene attuata una misura separata con un impatto positivo sul tema D.</v>
      </c>
      <c r="E54" s="44"/>
      <c r="F54" s="135"/>
      <c r="G54" s="48"/>
      <c r="I54" s="56">
        <f t="shared" si="1"/>
        <v>0</v>
      </c>
    </row>
    <row r="55" spans="2:10" ht="39" thickBot="1" x14ac:dyDescent="0.3">
      <c r="B55" s="66" t="s">
        <v>29</v>
      </c>
      <c r="C55" s="77" t="str">
        <f>Translation!C71</f>
        <v xml:space="preserve">Minimizzazione del numero di parcheggu per auto </v>
      </c>
      <c r="D55" s="31" t="str">
        <f>Translation!C116</f>
        <v>Sono previsti pochi posti auto (PP). Ad esempio nelle zone di campagna: meno di 1 PP per appartamento.</v>
      </c>
      <c r="E55" s="44"/>
      <c r="F55" s="135"/>
      <c r="G55" s="48"/>
      <c r="I55" s="56">
        <f t="shared" si="1"/>
        <v>0</v>
      </c>
    </row>
    <row r="56" spans="2:10" ht="39" thickBot="1" x14ac:dyDescent="0.3">
      <c r="B56" s="66" t="s">
        <v>30</v>
      </c>
      <c r="C56" s="77" t="str">
        <f>Translation!C72</f>
        <v>Offerte interne al quartiere per ridurre il traffico</v>
      </c>
      <c r="D56" s="31" t="str">
        <f>Translation!C117</f>
        <v>Vengono create almeno due offerte diverse che contribuiscono a ridurre la mobilità dei residenti. Può trattarsi, ad esempio, di un negozio di alimentari, di un ristorante o di un asilo.</v>
      </c>
      <c r="E56" s="44"/>
      <c r="F56" s="135"/>
      <c r="G56" s="48"/>
      <c r="I56" s="56">
        <f t="shared" si="1"/>
        <v>0</v>
      </c>
    </row>
    <row r="57" spans="2:10" ht="39" thickBot="1" x14ac:dyDescent="0.3">
      <c r="B57" s="66" t="s">
        <v>31</v>
      </c>
      <c r="C57" s="77" t="str">
        <f>Translation!C73</f>
        <v>Misure per la riduzione del TPM</v>
      </c>
      <c r="D57" s="31" t="str">
        <f>Translation!C118</f>
        <v>Vengono attuate almeno due misure per ridurre il trasporto privato motorizzato. Ad esempio, offerte di servizi per gli utilizzatori di biciclette o regolamenti nei contratti di locazione per il possesso di autovetture.</v>
      </c>
      <c r="E57" s="44"/>
      <c r="F57" s="135"/>
      <c r="G57" s="48"/>
      <c r="I57" s="56">
        <f t="shared" si="1"/>
        <v>0</v>
      </c>
    </row>
    <row r="58" spans="2:10" ht="26.25" thickBot="1" x14ac:dyDescent="0.3">
      <c r="B58" s="66" t="s">
        <v>32</v>
      </c>
      <c r="C58" s="77" t="str">
        <f>Translation!C74</f>
        <v>Stazioni di ricarica bidirezionali</v>
      </c>
      <c r="D58" s="31" t="str">
        <f>Translation!C119</f>
        <v>Almeno il 5% dei parcheggi sarà dotato di stazioni di ricarica bidirezionali.</v>
      </c>
      <c r="E58" s="44"/>
      <c r="F58" s="135"/>
      <c r="G58" s="48"/>
      <c r="I58" s="56">
        <f t="shared" si="1"/>
        <v>0</v>
      </c>
    </row>
    <row r="59" spans="2:10" ht="25.5" x14ac:dyDescent="0.25">
      <c r="B59" s="67" t="s">
        <v>33</v>
      </c>
      <c r="C59" s="77" t="str">
        <f>Translation!C75</f>
        <v>Jolly mobilità</v>
      </c>
      <c r="D59" s="70" t="str">
        <f>Translation!C120</f>
        <v>Viene attuata una misura separata con un impatto positivo sul tema E.</v>
      </c>
      <c r="E59" s="71"/>
      <c r="F59" s="136"/>
      <c r="G59" s="72"/>
      <c r="I59" s="57">
        <f t="shared" si="1"/>
        <v>0</v>
      </c>
    </row>
    <row r="60" spans="2:10" x14ac:dyDescent="0.25">
      <c r="B60" s="73"/>
      <c r="C60" s="74"/>
      <c r="D60" s="74"/>
      <c r="E60" s="75"/>
      <c r="F60" s="76"/>
      <c r="G60" s="74"/>
      <c r="I60" s="58">
        <f>SUM(I43:I59)</f>
        <v>0</v>
      </c>
      <c r="J60" s="27">
        <f>SUM(I60,J40)</f>
        <v>0</v>
      </c>
    </row>
  </sheetData>
  <sheetProtection algorithmName="SHA-512" hashValue="c2NfZ5SJOsuCvR0DZELJ4tY9qDsRtGWFlQg+uwkeNUp09TTXOCzu7Z3p0j9KVKHXyV25uQvHwqtt8keo3p0hlg==" saltValue="H/ghOUI99eRB/upPuR014w==" spinCount="100000" sheet="1" objects="1" scenarios="1" selectLockedCells="1"/>
  <mergeCells count="27">
    <mergeCell ref="B41:G41"/>
    <mergeCell ref="F35:F36"/>
    <mergeCell ref="B40:G40"/>
    <mergeCell ref="C10:C12"/>
    <mergeCell ref="C18:C19"/>
    <mergeCell ref="C27:C28"/>
    <mergeCell ref="C33:C34"/>
    <mergeCell ref="C35:C36"/>
    <mergeCell ref="F27:F28"/>
    <mergeCell ref="D29:D30"/>
    <mergeCell ref="E29:E30"/>
    <mergeCell ref="B7:G7"/>
    <mergeCell ref="F43:F59"/>
    <mergeCell ref="F10:F12"/>
    <mergeCell ref="B21:B25"/>
    <mergeCell ref="G33:G34"/>
    <mergeCell ref="G35:G36"/>
    <mergeCell ref="C21:C25"/>
    <mergeCell ref="G29:G30"/>
    <mergeCell ref="C29:C30"/>
    <mergeCell ref="F18:F19"/>
    <mergeCell ref="G18:G19"/>
    <mergeCell ref="G21:G25"/>
    <mergeCell ref="G10:G12"/>
    <mergeCell ref="F21:F25"/>
    <mergeCell ref="F29:F30"/>
    <mergeCell ref="F33:F34"/>
  </mergeCells>
  <phoneticPr fontId="10" type="noConversion"/>
  <conditionalFormatting sqref="B41:G41">
    <cfRule type="expression" dxfId="3" priority="1">
      <formula>IF(ISERROR($I$40),1,0)</formula>
    </cfRule>
  </conditionalFormatting>
  <conditionalFormatting sqref="F10:F37 F43">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3:E59 E10:E29 E31:E37"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8" max="16383" man="1"/>
  </rowBreaks>
  <ignoredErrors>
    <ignoredError sqref="F13:F16 F17:F20 F29:F34 F21:F27 F35:F37 I10:I11 F10"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42578125" defaultRowHeight="15" x14ac:dyDescent="0.25"/>
  <cols>
    <col min="1" max="1" width="24.5703125" style="46" customWidth="1"/>
    <col min="2" max="2" width="37" customWidth="1"/>
  </cols>
  <sheetData>
    <row r="1" spans="1:3" x14ac:dyDescent="0.25">
      <c r="A1" s="46" t="str">
        <f>Translation!C37</f>
        <v>Lista</v>
      </c>
    </row>
    <row r="2" spans="1:3" x14ac:dyDescent="0.25">
      <c r="C2" s="46" t="str">
        <f>Translation!C40</f>
        <v>Valore</v>
      </c>
    </row>
    <row r="3" spans="1:3" x14ac:dyDescent="0.25">
      <c r="A3" s="46" t="str">
        <f>Translation!C38</f>
        <v>Risposta</v>
      </c>
      <c r="B3" s="18" t="str">
        <f>Translation!C32</f>
        <v>Sì</v>
      </c>
      <c r="C3" s="18">
        <v>1</v>
      </c>
    </row>
    <row r="4" spans="1:3" x14ac:dyDescent="0.25">
      <c r="B4" s="18" t="str">
        <f>Translation!C33</f>
        <v>No</v>
      </c>
      <c r="C4" s="18">
        <v>0</v>
      </c>
    </row>
    <row r="5" spans="1:3" x14ac:dyDescent="0.25">
      <c r="B5" s="18" t="str">
        <f>Translation!C34</f>
        <v>Forse</v>
      </c>
      <c r="C5" s="18" t="s">
        <v>0</v>
      </c>
    </row>
    <row r="6" spans="1:3" x14ac:dyDescent="0.25">
      <c r="B6" s="18"/>
      <c r="C6" s="18"/>
    </row>
    <row r="8" spans="1:3" x14ac:dyDescent="0.25">
      <c r="C8" s="46" t="str">
        <f>Translation!C23</f>
        <v>Numero di requisiti facoltativi</v>
      </c>
    </row>
    <row r="9" spans="1:3" s="19" customFormat="1" x14ac:dyDescent="0.25">
      <c r="A9" s="47" t="str">
        <f>Translation!C8</f>
        <v>Quota di edifici esistenti</v>
      </c>
      <c r="B9" s="20" t="str">
        <f>Translation!C35</f>
        <v>La quota di edifici esistenti è minore di 2/3 della AE totale.</v>
      </c>
      <c r="C9" s="21">
        <v>3</v>
      </c>
    </row>
    <row r="10" spans="1:3" x14ac:dyDescent="0.25">
      <c r="B10" s="20" t="str">
        <f>Translation!C36</f>
        <v>La quota di edifici esistenti è uguale o maggiore di 2/3 della AE totale.</v>
      </c>
      <c r="C10" s="18">
        <v>2</v>
      </c>
    </row>
    <row r="11" spans="1:3" x14ac:dyDescent="0.2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C1" sqref="C1"/>
    </sheetView>
  </sheetViews>
  <sheetFormatPr baseColWidth="10" defaultColWidth="11.5703125" defaultRowHeight="12.75" x14ac:dyDescent="0.2"/>
  <cols>
    <col min="1" max="1" width="11.5703125" style="114"/>
    <col min="2" max="2" width="10" style="114" customWidth="1"/>
    <col min="3" max="3" width="36" style="114" bestFit="1" customWidth="1"/>
    <col min="4" max="4" width="51.5703125" style="95" bestFit="1" customWidth="1"/>
    <col min="5" max="6" width="46.5703125" style="95" customWidth="1"/>
    <col min="7" max="7" width="9.140625" style="114" bestFit="1" customWidth="1"/>
    <col min="8" max="8" width="7.140625" style="114" customWidth="1"/>
    <col min="9" max="9" width="11.5703125" style="114"/>
    <col min="10" max="10" width="2" style="114" bestFit="1" customWidth="1"/>
    <col min="11" max="16384" width="11.5703125" style="114"/>
  </cols>
  <sheetData>
    <row r="1" spans="2:10" ht="25.5" x14ac:dyDescent="0.2">
      <c r="B1" s="100" t="s">
        <v>34</v>
      </c>
      <c r="C1" s="88" t="s">
        <v>41</v>
      </c>
      <c r="D1" s="87">
        <f>VLOOKUP(C1,I1:J3,2,0)</f>
        <v>3</v>
      </c>
      <c r="E1" s="89" t="s">
        <v>36</v>
      </c>
      <c r="F1" s="90" t="s">
        <v>37</v>
      </c>
      <c r="I1" s="91" t="s">
        <v>35</v>
      </c>
      <c r="J1" s="92">
        <v>1</v>
      </c>
    </row>
    <row r="2" spans="2:10" x14ac:dyDescent="0.2">
      <c r="B2" s="93"/>
      <c r="C2" s="94"/>
      <c r="E2" s="96"/>
      <c r="F2" s="96"/>
      <c r="I2" s="91" t="s">
        <v>38</v>
      </c>
      <c r="J2" s="92">
        <v>2</v>
      </c>
    </row>
    <row r="3" spans="2:10" x14ac:dyDescent="0.2">
      <c r="B3" s="87" t="s">
        <v>39</v>
      </c>
      <c r="C3" s="97" t="s">
        <v>40</v>
      </c>
      <c r="D3" s="98" t="str">
        <f>I1</f>
        <v>deutsch</v>
      </c>
      <c r="E3" s="98" t="str">
        <f>I2</f>
        <v>français</v>
      </c>
      <c r="F3" s="98" t="str">
        <f>I3</f>
        <v>italiano</v>
      </c>
      <c r="I3" s="91" t="s">
        <v>41</v>
      </c>
      <c r="J3" s="92">
        <v>3</v>
      </c>
    </row>
    <row r="4" spans="2:10" x14ac:dyDescent="0.2">
      <c r="B4" s="115">
        <v>1</v>
      </c>
      <c r="C4" s="92" t="str">
        <f>INDEX($D$4:$F$507,$B4,$D$1)</f>
        <v>Versione</v>
      </c>
      <c r="D4" s="116" t="s">
        <v>36</v>
      </c>
      <c r="E4" s="116" t="s">
        <v>36</v>
      </c>
      <c r="F4" s="116" t="s">
        <v>42</v>
      </c>
    </row>
    <row r="5" spans="2:10" x14ac:dyDescent="0.2">
      <c r="B5" s="115">
        <v>2</v>
      </c>
      <c r="C5" s="92" t="str">
        <f t="shared" ref="C5:C68" si="0">INDEX($D$4:$F$507,$B5,$D$1)</f>
        <v>Pre-Check Minergie-Quartiere</v>
      </c>
      <c r="D5" s="116" t="s">
        <v>43</v>
      </c>
      <c r="E5" s="116" t="s">
        <v>44</v>
      </c>
      <c r="F5" s="116" t="s">
        <v>45</v>
      </c>
    </row>
    <row r="6" spans="2:10" x14ac:dyDescent="0.2">
      <c r="B6" s="115">
        <v>3</v>
      </c>
      <c r="C6" s="92" t="str">
        <f t="shared" si="0"/>
        <v>Nome del quartiere</v>
      </c>
      <c r="D6" s="116" t="s">
        <v>46</v>
      </c>
      <c r="E6" s="116" t="s">
        <v>47</v>
      </c>
      <c r="F6" s="116" t="s">
        <v>48</v>
      </c>
    </row>
    <row r="7" spans="2:10" x14ac:dyDescent="0.2">
      <c r="B7" s="115">
        <v>4</v>
      </c>
      <c r="C7" s="92" t="str">
        <f t="shared" si="0"/>
        <v>Data</v>
      </c>
      <c r="D7" s="116" t="s">
        <v>49</v>
      </c>
      <c r="E7" s="116" t="s">
        <v>50</v>
      </c>
      <c r="F7" s="116" t="s">
        <v>51</v>
      </c>
    </row>
    <row r="8" spans="2:10" x14ac:dyDescent="0.2">
      <c r="B8" s="115">
        <v>5</v>
      </c>
      <c r="C8" s="92" t="str">
        <f t="shared" si="0"/>
        <v>Quota di edifici esistenti</v>
      </c>
      <c r="D8" s="116" t="s">
        <v>52</v>
      </c>
      <c r="E8" s="116" t="s">
        <v>53</v>
      </c>
      <c r="F8" s="116" t="s">
        <v>54</v>
      </c>
    </row>
    <row r="9" spans="2:10" ht="114.75" x14ac:dyDescent="0.2">
      <c r="B9" s="115">
        <v>6</v>
      </c>
      <c r="C9" s="92" t="str">
        <f t="shared" si="0"/>
        <v>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v>
      </c>
      <c r="D9" s="116" t="s">
        <v>55</v>
      </c>
      <c r="E9" s="116" t="s">
        <v>56</v>
      </c>
      <c r="F9" s="116" t="s">
        <v>57</v>
      </c>
    </row>
    <row r="10" spans="2:10" x14ac:dyDescent="0.2">
      <c r="B10" s="115">
        <v>7</v>
      </c>
      <c r="C10" s="92" t="str">
        <f t="shared" si="0"/>
        <v>Requisiti obbligatori</v>
      </c>
      <c r="D10" s="116" t="s">
        <v>58</v>
      </c>
      <c r="E10" s="116" t="s">
        <v>59</v>
      </c>
      <c r="F10" s="116" t="s">
        <v>60</v>
      </c>
    </row>
    <row r="11" spans="2:10" x14ac:dyDescent="0.2">
      <c r="B11" s="115">
        <v>8</v>
      </c>
      <c r="C11" s="92" t="str">
        <f t="shared" si="0"/>
        <v>Domanda</v>
      </c>
      <c r="D11" s="116" t="s">
        <v>61</v>
      </c>
      <c r="E11" s="116" t="s">
        <v>62</v>
      </c>
      <c r="F11" s="116" t="s">
        <v>63</v>
      </c>
    </row>
    <row r="12" spans="2:10" x14ac:dyDescent="0.2">
      <c r="B12" s="115">
        <v>9</v>
      </c>
      <c r="C12" s="92" t="str">
        <f t="shared" si="0"/>
        <v>Risposta</v>
      </c>
      <c r="D12" s="116" t="s">
        <v>64</v>
      </c>
      <c r="E12" s="116" t="s">
        <v>65</v>
      </c>
      <c r="F12" s="116" t="s">
        <v>66</v>
      </c>
    </row>
    <row r="13" spans="2:10" x14ac:dyDescent="0.2">
      <c r="B13" s="115">
        <v>10</v>
      </c>
      <c r="C13" s="92" t="str">
        <f t="shared" si="0"/>
        <v>Valutazione</v>
      </c>
      <c r="D13" s="116" t="s">
        <v>67</v>
      </c>
      <c r="E13" s="116" t="s">
        <v>68</v>
      </c>
      <c r="F13" s="116" t="s">
        <v>69</v>
      </c>
    </row>
    <row r="14" spans="2:10" ht="13.5" thickBot="1" x14ac:dyDescent="0.25">
      <c r="B14" s="117">
        <v>11</v>
      </c>
      <c r="C14" s="118" t="str">
        <f t="shared" si="0"/>
        <v>Commento</v>
      </c>
      <c r="D14" s="119" t="s">
        <v>70</v>
      </c>
      <c r="E14" s="119" t="s">
        <v>71</v>
      </c>
      <c r="F14" s="119" t="s">
        <v>72</v>
      </c>
    </row>
    <row r="15" spans="2:10" x14ac:dyDescent="0.2">
      <c r="B15" s="120">
        <v>12</v>
      </c>
      <c r="C15" s="121" t="str">
        <f t="shared" si="0"/>
        <v>Non si prevedono problemi</v>
      </c>
      <c r="D15" s="122" t="s">
        <v>73</v>
      </c>
      <c r="E15" s="122" t="s">
        <v>74</v>
      </c>
      <c r="F15" s="122" t="s">
        <v>75</v>
      </c>
    </row>
    <row r="16" spans="2:10" x14ac:dyDescent="0.2">
      <c r="B16" s="115">
        <v>13</v>
      </c>
      <c r="C16" s="92" t="str">
        <f t="shared" si="0"/>
        <v>Da esaminare più nel dettaglio</v>
      </c>
      <c r="D16" s="116" t="s">
        <v>76</v>
      </c>
      <c r="E16" s="116" t="s">
        <v>77</v>
      </c>
      <c r="F16" s="116" t="s">
        <v>78</v>
      </c>
    </row>
    <row r="17" spans="2:6" x14ac:dyDescent="0.2">
      <c r="B17" s="115">
        <v>14</v>
      </c>
      <c r="C17" s="92" t="str">
        <f t="shared" si="0"/>
        <v>Possibile problema</v>
      </c>
      <c r="D17" s="116" t="s">
        <v>79</v>
      </c>
      <c r="E17" s="116" t="s">
        <v>80</v>
      </c>
      <c r="F17" s="116" t="s">
        <v>81</v>
      </c>
    </row>
    <row r="18" spans="2:6" x14ac:dyDescent="0.2">
      <c r="B18" s="115">
        <v>15</v>
      </c>
      <c r="C18" s="92" t="str">
        <f t="shared" si="0"/>
        <v>Indice per il codice cromatico</v>
      </c>
      <c r="D18" s="116" t="s">
        <v>82</v>
      </c>
      <c r="E18" s="116" t="s">
        <v>83</v>
      </c>
      <c r="F18" s="116" t="s">
        <v>84</v>
      </c>
    </row>
    <row r="19" spans="2:6" x14ac:dyDescent="0.2">
      <c r="B19" s="115">
        <v>16</v>
      </c>
      <c r="C19" s="92" t="str">
        <f t="shared" si="0"/>
        <v>Edifici esistenti e edifici nuovi</v>
      </c>
      <c r="D19" s="116" t="s">
        <v>85</v>
      </c>
      <c r="E19" s="116" t="s">
        <v>86</v>
      </c>
      <c r="F19" s="116" t="s">
        <v>87</v>
      </c>
    </row>
    <row r="20" spans="2:6" ht="15.75" x14ac:dyDescent="0.3">
      <c r="B20" s="115">
        <v>17</v>
      </c>
      <c r="C20" s="92" t="str">
        <f t="shared" si="0"/>
        <v>Numero di punti negativi per la CO2</v>
      </c>
      <c r="D20" s="116" t="s">
        <v>88</v>
      </c>
      <c r="E20" s="116" t="s">
        <v>89</v>
      </c>
      <c r="F20" s="116" t="s">
        <v>90</v>
      </c>
    </row>
    <row r="21" spans="2:6" x14ac:dyDescent="0.2">
      <c r="B21" s="115">
        <v>18</v>
      </c>
      <c r="C21" s="92" t="str">
        <f t="shared" si="0"/>
        <v>Forse = sì</v>
      </c>
      <c r="D21" s="116" t="s">
        <v>91</v>
      </c>
      <c r="E21" s="116" t="s">
        <v>92</v>
      </c>
      <c r="F21" s="116" t="s">
        <v>93</v>
      </c>
    </row>
    <row r="22" spans="2:6" x14ac:dyDescent="0.2">
      <c r="B22" s="115">
        <v>19</v>
      </c>
      <c r="C22" s="92" t="str">
        <f t="shared" si="0"/>
        <v>Attenzione: domanda valutata in doppio</v>
      </c>
      <c r="D22" s="116" t="s">
        <v>94</v>
      </c>
      <c r="E22" s="116" t="s">
        <v>95</v>
      </c>
      <c r="F22" s="116" t="s">
        <v>96</v>
      </c>
    </row>
    <row r="23" spans="2:6" x14ac:dyDescent="0.2">
      <c r="B23" s="115">
        <v>20</v>
      </c>
      <c r="C23" s="92" t="str">
        <f t="shared" si="0"/>
        <v>Numero di requisiti facoltativi</v>
      </c>
      <c r="D23" s="116" t="s">
        <v>97</v>
      </c>
      <c r="E23" s="116" t="s">
        <v>98</v>
      </c>
      <c r="F23" s="116" t="s">
        <v>99</v>
      </c>
    </row>
    <row r="24" spans="2:6" x14ac:dyDescent="0.2">
      <c r="B24" s="115">
        <v>21</v>
      </c>
      <c r="C24" s="92" t="str">
        <f t="shared" si="0"/>
        <v>Numero di "forse"</v>
      </c>
      <c r="D24" s="116" t="s">
        <v>100</v>
      </c>
      <c r="E24" s="116" t="s">
        <v>101</v>
      </c>
      <c r="F24" s="116" t="s">
        <v>102</v>
      </c>
    </row>
    <row r="25" spans="2:6" x14ac:dyDescent="0.2">
      <c r="B25" s="115">
        <v>22</v>
      </c>
      <c r="C25" s="92" t="str">
        <f t="shared" si="0"/>
        <v>Requisiti facoltativi selezionati</v>
      </c>
      <c r="D25" s="116" t="s">
        <v>103</v>
      </c>
      <c r="E25" s="116" t="s">
        <v>104</v>
      </c>
      <c r="F25" s="116" t="s">
        <v>105</v>
      </c>
    </row>
    <row r="26" spans="2:6" ht="51" x14ac:dyDescent="0.2">
      <c r="B26" s="115">
        <v>23</v>
      </c>
      <c r="C26" s="92" t="str">
        <f t="shared" si="0"/>
        <v>Quali dei seguenti requisiti facoltativi dovrebbero/potrebbero essere implementate nel quartiere? Si prega di dare una risposta in tutti i campi per la valutazione.</v>
      </c>
      <c r="D26" s="116" t="s">
        <v>106</v>
      </c>
      <c r="E26" s="116" t="s">
        <v>107</v>
      </c>
      <c r="F26" s="116" t="s">
        <v>108</v>
      </c>
    </row>
    <row r="27" spans="2:6" ht="25.5" x14ac:dyDescent="0.2">
      <c r="B27" s="115">
        <v>24</v>
      </c>
      <c r="C27" s="92" t="str">
        <f t="shared" si="0"/>
        <v>Indicare sopra la percentuale di edifici esistenti.</v>
      </c>
      <c r="D27" s="116" t="s">
        <v>109</v>
      </c>
      <c r="E27" s="116" t="s">
        <v>110</v>
      </c>
      <c r="F27" s="116" t="s">
        <v>111</v>
      </c>
    </row>
    <row r="28" spans="2:6" ht="38.25" x14ac:dyDescent="0.2">
      <c r="B28" s="115">
        <v>25</v>
      </c>
      <c r="C28" s="92" t="str">
        <f t="shared" si="0"/>
        <v xml:space="preserve">Per la certificazione Minergie-Quartiere, devono essere soddisfatti almeno i seguenti requisiti facoltativi: </v>
      </c>
      <c r="D28" s="116" t="s">
        <v>112</v>
      </c>
      <c r="E28" s="116" t="s">
        <v>113</v>
      </c>
      <c r="F28" s="116" t="s">
        <v>114</v>
      </c>
    </row>
    <row r="29" spans="2:6" x14ac:dyDescent="0.2">
      <c r="B29" s="115">
        <v>26</v>
      </c>
      <c r="C29" s="92" t="str">
        <f t="shared" si="0"/>
        <v>Requisiti facoltativi</v>
      </c>
      <c r="D29" s="116" t="s">
        <v>115</v>
      </c>
      <c r="E29" s="116" t="s">
        <v>116</v>
      </c>
      <c r="F29" s="116" t="s">
        <v>117</v>
      </c>
    </row>
    <row r="30" spans="2:6" x14ac:dyDescent="0.2">
      <c r="B30" s="115">
        <v>27</v>
      </c>
      <c r="C30" s="92" t="str">
        <f t="shared" si="0"/>
        <v>Descrizione</v>
      </c>
      <c r="D30" s="116" t="s">
        <v>118</v>
      </c>
      <c r="E30" s="116" t="s">
        <v>119</v>
      </c>
      <c r="F30" s="116" t="s">
        <v>120</v>
      </c>
    </row>
    <row r="31" spans="2:6" x14ac:dyDescent="0.2">
      <c r="B31" s="115">
        <v>28</v>
      </c>
      <c r="C31" s="92" t="str">
        <f t="shared" si="0"/>
        <v>Implementazione possibile?</v>
      </c>
      <c r="D31" s="116" t="s">
        <v>121</v>
      </c>
      <c r="E31" s="116" t="s">
        <v>122</v>
      </c>
      <c r="F31" s="116" t="s">
        <v>123</v>
      </c>
    </row>
    <row r="32" spans="2:6" x14ac:dyDescent="0.2">
      <c r="B32" s="115">
        <v>29</v>
      </c>
      <c r="C32" s="92" t="str">
        <f t="shared" si="0"/>
        <v>Sì</v>
      </c>
      <c r="D32" s="116" t="s">
        <v>124</v>
      </c>
      <c r="E32" s="116" t="s">
        <v>125</v>
      </c>
      <c r="F32" s="116" t="s">
        <v>126</v>
      </c>
    </row>
    <row r="33" spans="1:6" x14ac:dyDescent="0.2">
      <c r="B33" s="115">
        <v>30</v>
      </c>
      <c r="C33" s="92" t="str">
        <f t="shared" si="0"/>
        <v>No</v>
      </c>
      <c r="D33" s="116" t="s">
        <v>127</v>
      </c>
      <c r="E33" s="116" t="s">
        <v>128</v>
      </c>
      <c r="F33" s="116" t="s">
        <v>129</v>
      </c>
    </row>
    <row r="34" spans="1:6" x14ac:dyDescent="0.2">
      <c r="B34" s="115">
        <v>31</v>
      </c>
      <c r="C34" s="92" t="str">
        <f t="shared" si="0"/>
        <v>Forse</v>
      </c>
      <c r="D34" s="116" t="s">
        <v>130</v>
      </c>
      <c r="E34" s="116" t="s">
        <v>131</v>
      </c>
      <c r="F34" s="116" t="s">
        <v>132</v>
      </c>
    </row>
    <row r="35" spans="1:6" ht="25.5" x14ac:dyDescent="0.2">
      <c r="B35" s="115">
        <v>32</v>
      </c>
      <c r="C35" s="92" t="str">
        <f t="shared" si="0"/>
        <v>La quota di edifici esistenti è minore di 2/3 della AE totale.</v>
      </c>
      <c r="D35" s="116" t="s">
        <v>133</v>
      </c>
      <c r="E35" s="116" t="s">
        <v>134</v>
      </c>
      <c r="F35" s="116" t="s">
        <v>135</v>
      </c>
    </row>
    <row r="36" spans="1:6" ht="25.5" x14ac:dyDescent="0.2">
      <c r="B36" s="115">
        <v>33</v>
      </c>
      <c r="C36" s="92" t="str">
        <f t="shared" si="0"/>
        <v>La quota di edifici esistenti è uguale o maggiore di 2/3 della AE totale.</v>
      </c>
      <c r="D36" s="116" t="s">
        <v>136</v>
      </c>
      <c r="E36" s="116" t="s">
        <v>137</v>
      </c>
      <c r="F36" s="116" t="s">
        <v>138</v>
      </c>
    </row>
    <row r="37" spans="1:6" x14ac:dyDescent="0.2">
      <c r="B37" s="115">
        <v>34</v>
      </c>
      <c r="C37" s="92" t="str">
        <f t="shared" si="0"/>
        <v>Lista</v>
      </c>
      <c r="D37" s="116" t="s">
        <v>139</v>
      </c>
      <c r="E37" s="116" t="s">
        <v>139</v>
      </c>
      <c r="F37" s="116" t="s">
        <v>140</v>
      </c>
    </row>
    <row r="38" spans="1:6" x14ac:dyDescent="0.2">
      <c r="B38" s="115">
        <v>35</v>
      </c>
      <c r="C38" s="92" t="str">
        <f t="shared" si="0"/>
        <v>Risposta</v>
      </c>
      <c r="D38" s="116" t="s">
        <v>64</v>
      </c>
      <c r="E38" s="116" t="s">
        <v>65</v>
      </c>
      <c r="F38" s="116" t="s">
        <v>66</v>
      </c>
    </row>
    <row r="39" spans="1:6" x14ac:dyDescent="0.2">
      <c r="B39" s="115">
        <v>36</v>
      </c>
      <c r="C39" s="92" t="str">
        <f t="shared" si="0"/>
        <v>Quota di edifici esistenti</v>
      </c>
      <c r="D39" s="116" t="s">
        <v>52</v>
      </c>
      <c r="E39" s="116" t="s">
        <v>53</v>
      </c>
      <c r="F39" s="116" t="s">
        <v>54</v>
      </c>
    </row>
    <row r="40" spans="1:6" x14ac:dyDescent="0.2">
      <c r="B40" s="115">
        <v>37</v>
      </c>
      <c r="C40" s="92" t="str">
        <f t="shared" si="0"/>
        <v>Valore</v>
      </c>
      <c r="D40" s="116" t="s">
        <v>141</v>
      </c>
      <c r="E40" s="116" t="s">
        <v>142</v>
      </c>
      <c r="F40" s="116" t="s">
        <v>143</v>
      </c>
    </row>
    <row r="41" spans="1:6" ht="25.5" x14ac:dyDescent="0.2">
      <c r="B41" s="115">
        <v>38</v>
      </c>
      <c r="C41" s="92" t="str">
        <f t="shared" si="0"/>
        <v>Per la valutazione è necessario indicare qualcosa per tutti i requisiti facoltativi.</v>
      </c>
      <c r="D41" s="116" t="s">
        <v>144</v>
      </c>
      <c r="E41" s="116" t="s">
        <v>145</v>
      </c>
      <c r="F41" s="116" t="s">
        <v>146</v>
      </c>
    </row>
    <row r="42" spans="1:6" x14ac:dyDescent="0.2">
      <c r="A42" s="123" t="s">
        <v>147</v>
      </c>
      <c r="B42" s="115">
        <v>39</v>
      </c>
      <c r="C42" s="92" t="str">
        <f t="shared" si="0"/>
        <v>Certificazione secondo Minergie (-P/-A)</v>
      </c>
      <c r="D42" s="116" t="s">
        <v>148</v>
      </c>
      <c r="E42" s="116" t="s">
        <v>149</v>
      </c>
      <c r="F42" s="116" t="s">
        <v>150</v>
      </c>
    </row>
    <row r="43" spans="1:6" x14ac:dyDescent="0.2">
      <c r="A43" s="123" t="s">
        <v>151</v>
      </c>
      <c r="B43" s="115">
        <v>40</v>
      </c>
      <c r="C43" s="92" t="str">
        <f t="shared" si="0"/>
        <v>Organizzazione</v>
      </c>
      <c r="D43" s="116" t="s">
        <v>152</v>
      </c>
      <c r="E43" s="116" t="s">
        <v>153</v>
      </c>
      <c r="F43" s="116" t="s">
        <v>154</v>
      </c>
    </row>
    <row r="44" spans="1:6" ht="25.5" x14ac:dyDescent="0.2">
      <c r="A44" s="123" t="s">
        <v>155</v>
      </c>
      <c r="B44" s="115">
        <v>41</v>
      </c>
      <c r="C44" s="92" t="str">
        <f t="shared" si="0"/>
        <v>Monitoraggio tramite sistemi di gestione dell'energia (EMS)</v>
      </c>
      <c r="D44" s="116" t="s">
        <v>156</v>
      </c>
      <c r="E44" s="116" t="s">
        <v>157</v>
      </c>
      <c r="F44" s="116" t="s">
        <v>158</v>
      </c>
    </row>
    <row r="45" spans="1:6" ht="25.5" x14ac:dyDescent="0.2">
      <c r="A45" s="123" t="s">
        <v>159</v>
      </c>
      <c r="B45" s="115">
        <v>42</v>
      </c>
      <c r="C45" s="92" t="str">
        <f t="shared" si="0"/>
        <v>Verifica dei valori energetici misurati</v>
      </c>
      <c r="D45" s="116" t="s">
        <v>160</v>
      </c>
      <c r="E45" s="116" t="s">
        <v>161</v>
      </c>
      <c r="F45" s="116" t="s">
        <v>162</v>
      </c>
    </row>
    <row r="46" spans="1:6" x14ac:dyDescent="0.2">
      <c r="A46" s="123" t="s">
        <v>163</v>
      </c>
      <c r="B46" s="115">
        <v>43</v>
      </c>
      <c r="C46" s="92" t="str">
        <f t="shared" si="0"/>
        <v>Energia e gas serra durante l'esercizio</v>
      </c>
      <c r="D46" s="131" t="s">
        <v>164</v>
      </c>
      <c r="E46" s="116" t="s">
        <v>165</v>
      </c>
      <c r="F46" s="131" t="s">
        <v>166</v>
      </c>
    </row>
    <row r="47" spans="1:6" x14ac:dyDescent="0.2">
      <c r="A47" s="123" t="s">
        <v>167</v>
      </c>
      <c r="B47" s="115">
        <v>44</v>
      </c>
      <c r="C47" s="92" t="str">
        <f t="shared" si="0"/>
        <v>Utilizzo di energia termica</v>
      </c>
      <c r="D47" s="116" t="s">
        <v>168</v>
      </c>
      <c r="E47" s="116" t="s">
        <v>169</v>
      </c>
      <c r="F47" s="116" t="s">
        <v>170</v>
      </c>
    </row>
    <row r="48" spans="1:6" x14ac:dyDescent="0.2">
      <c r="A48" s="123" t="s">
        <v>171</v>
      </c>
      <c r="B48" s="115">
        <v>45</v>
      </c>
      <c r="C48" s="92" t="str">
        <f t="shared" si="0"/>
        <v>Teleriscaldamento senza fonti fossili</v>
      </c>
      <c r="D48" s="116" t="s">
        <v>172</v>
      </c>
      <c r="E48" s="116" t="s">
        <v>173</v>
      </c>
      <c r="F48" s="116" t="s">
        <v>174</v>
      </c>
    </row>
    <row r="49" spans="1:6" x14ac:dyDescent="0.2">
      <c r="A49" s="123" t="s">
        <v>175</v>
      </c>
      <c r="B49" s="115">
        <v>46</v>
      </c>
      <c r="C49" s="92" t="str">
        <f t="shared" si="0"/>
        <v>Utilizzo di energia solare</v>
      </c>
      <c r="D49" s="116" t="s">
        <v>176</v>
      </c>
      <c r="E49" s="116" t="s">
        <v>177</v>
      </c>
      <c r="F49" s="116" t="s">
        <v>178</v>
      </c>
    </row>
    <row r="50" spans="1:6" x14ac:dyDescent="0.2">
      <c r="A50" s="123" t="s">
        <v>179</v>
      </c>
      <c r="B50" s="115">
        <v>47</v>
      </c>
      <c r="C50" s="92" t="str">
        <f t="shared" si="0"/>
        <v>Emissioni di gas serra nella costruzione</v>
      </c>
      <c r="D50" s="116" t="s">
        <v>180</v>
      </c>
      <c r="E50" s="116" t="s">
        <v>181</v>
      </c>
      <c r="F50" s="116" t="s">
        <v>182</v>
      </c>
    </row>
    <row r="51" spans="1:6" x14ac:dyDescent="0.2">
      <c r="A51" s="123" t="s">
        <v>183</v>
      </c>
      <c r="B51" s="115">
        <v>48</v>
      </c>
      <c r="C51" s="92" t="str">
        <f t="shared" si="0"/>
        <v>Spazi verdi</v>
      </c>
      <c r="D51" s="116" t="s">
        <v>184</v>
      </c>
      <c r="E51" s="116" t="s">
        <v>185</v>
      </c>
      <c r="F51" s="116" t="s">
        <v>186</v>
      </c>
    </row>
    <row r="52" spans="1:6" x14ac:dyDescent="0.2">
      <c r="A52" s="123" t="s">
        <v>187</v>
      </c>
      <c r="B52" s="115">
        <v>49</v>
      </c>
      <c r="C52" s="92" t="str">
        <f t="shared" si="0"/>
        <v>Ombreggiamento attraverso alberature</v>
      </c>
      <c r="D52" s="116" t="s">
        <v>188</v>
      </c>
      <c r="E52" s="116" t="s">
        <v>189</v>
      </c>
      <c r="F52" s="116" t="s">
        <v>190</v>
      </c>
    </row>
    <row r="53" spans="1:6" ht="25.5" x14ac:dyDescent="0.2">
      <c r="A53" s="123" t="s">
        <v>191</v>
      </c>
      <c r="B53" s="115">
        <v>50</v>
      </c>
      <c r="C53" s="92" t="str">
        <f t="shared" si="0"/>
        <v>Gestione delle acque piovane vicina alla natura</v>
      </c>
      <c r="D53" s="131" t="s">
        <v>192</v>
      </c>
      <c r="E53" s="116" t="s">
        <v>193</v>
      </c>
      <c r="F53" s="131" t="s">
        <v>194</v>
      </c>
    </row>
    <row r="54" spans="1:6" x14ac:dyDescent="0.2">
      <c r="A54" s="123" t="s">
        <v>195</v>
      </c>
      <c r="B54" s="117">
        <v>51</v>
      </c>
      <c r="C54" s="92" t="str">
        <f t="shared" si="0"/>
        <v>Offerta di parcheggi per le biciclette</v>
      </c>
      <c r="D54" s="132" t="s">
        <v>196</v>
      </c>
      <c r="E54" s="119" t="s">
        <v>197</v>
      </c>
      <c r="F54" s="132" t="s">
        <v>198</v>
      </c>
    </row>
    <row r="55" spans="1:6" x14ac:dyDescent="0.2">
      <c r="A55" s="123" t="s">
        <v>199</v>
      </c>
      <c r="B55" s="117">
        <v>52</v>
      </c>
      <c r="C55" s="118" t="str">
        <f t="shared" si="0"/>
        <v>Praticità d'uso dei parcheggi per le biciclette</v>
      </c>
      <c r="D55" s="119" t="s">
        <v>200</v>
      </c>
      <c r="E55" s="119" t="s">
        <v>201</v>
      </c>
      <c r="F55" s="119" t="s">
        <v>202</v>
      </c>
    </row>
    <row r="56" spans="1:6" ht="13.5" thickBot="1" x14ac:dyDescent="0.25">
      <c r="A56" s="123" t="s">
        <v>203</v>
      </c>
      <c r="B56" s="124">
        <v>53</v>
      </c>
      <c r="C56" s="125" t="str">
        <f t="shared" si="0"/>
        <v>Accessibilità</v>
      </c>
      <c r="D56" s="126" t="s">
        <v>204</v>
      </c>
      <c r="E56" s="126" t="s">
        <v>205</v>
      </c>
      <c r="F56" s="126" t="s">
        <v>206</v>
      </c>
    </row>
    <row r="57" spans="1:6" x14ac:dyDescent="0.2">
      <c r="A57" s="123" t="s">
        <v>207</v>
      </c>
      <c r="B57" s="127">
        <v>54</v>
      </c>
      <c r="C57" s="128" t="str">
        <f t="shared" si="0"/>
        <v>Elettromobilità</v>
      </c>
      <c r="D57" s="129" t="s">
        <v>208</v>
      </c>
      <c r="E57" s="129" t="s">
        <v>209</v>
      </c>
      <c r="F57" s="129" t="s">
        <v>210</v>
      </c>
    </row>
    <row r="58" spans="1:6" x14ac:dyDescent="0.2">
      <c r="A58" s="123" t="s">
        <v>211</v>
      </c>
      <c r="B58" s="115">
        <v>55</v>
      </c>
      <c r="C58" s="92" t="str">
        <f t="shared" si="0"/>
        <v>Car-sharing</v>
      </c>
      <c r="D58" s="116" t="s">
        <v>212</v>
      </c>
      <c r="E58" s="116" t="s">
        <v>213</v>
      </c>
      <c r="F58" s="116" t="s">
        <v>214</v>
      </c>
    </row>
    <row r="59" spans="1:6" ht="25.5" x14ac:dyDescent="0.2">
      <c r="A59" s="123" t="s">
        <v>215</v>
      </c>
      <c r="B59" s="115">
        <v>56</v>
      </c>
      <c r="C59" s="92" t="str">
        <f t="shared" si="0"/>
        <v>Garantire un'elevata densità di utilizzo</v>
      </c>
      <c r="D59" s="116" t="s">
        <v>216</v>
      </c>
      <c r="E59" s="116" t="s">
        <v>217</v>
      </c>
      <c r="F59" s="116" t="s">
        <v>218</v>
      </c>
    </row>
    <row r="60" spans="1:6" ht="25.5" x14ac:dyDescent="0.2">
      <c r="A60" s="123" t="s">
        <v>219</v>
      </c>
      <c r="B60" s="115">
        <v>57</v>
      </c>
      <c r="C60" s="92" t="str">
        <f t="shared" si="0"/>
        <v>Visualizzazione delle grandezze misurabili per gli utenti</v>
      </c>
      <c r="D60" s="116" t="s">
        <v>220</v>
      </c>
      <c r="E60" s="116" t="s">
        <v>221</v>
      </c>
      <c r="F60" s="116" t="s">
        <v>222</v>
      </c>
    </row>
    <row r="61" spans="1:6" x14ac:dyDescent="0.2">
      <c r="A61" s="123" t="s">
        <v>223</v>
      </c>
      <c r="B61" s="115">
        <v>58</v>
      </c>
      <c r="C61" s="92" t="str">
        <f t="shared" si="0"/>
        <v>Jolly gestione del quartiere</v>
      </c>
      <c r="D61" s="116" t="s">
        <v>224</v>
      </c>
      <c r="E61" s="116" t="s">
        <v>225</v>
      </c>
      <c r="F61" s="116" t="s">
        <v>226</v>
      </c>
    </row>
    <row r="62" spans="1:6" x14ac:dyDescent="0.2">
      <c r="A62" s="123" t="s">
        <v>227</v>
      </c>
      <c r="B62" s="115">
        <v>59</v>
      </c>
      <c r="C62" s="92" t="str">
        <f t="shared" si="0"/>
        <v>Soluzioni di stoccaggio innovative</v>
      </c>
      <c r="D62" s="116" t="s">
        <v>228</v>
      </c>
      <c r="E62" s="116" t="s">
        <v>229</v>
      </c>
      <c r="F62" s="116" t="s">
        <v>230</v>
      </c>
    </row>
    <row r="63" spans="1:6" x14ac:dyDescent="0.2">
      <c r="A63" s="123" t="s">
        <v>231</v>
      </c>
      <c r="B63" s="115">
        <v>60</v>
      </c>
      <c r="C63" s="92" t="str">
        <f t="shared" si="0"/>
        <v xml:space="preserve">Utilizzo di risorse locali </v>
      </c>
      <c r="D63" s="116" t="s">
        <v>232</v>
      </c>
      <c r="E63" s="116" t="s">
        <v>233</v>
      </c>
      <c r="F63" s="116" t="s">
        <v>234</v>
      </c>
    </row>
    <row r="64" spans="1:6" x14ac:dyDescent="0.2">
      <c r="A64" s="123" t="s">
        <v>235</v>
      </c>
      <c r="B64" s="115">
        <v>61</v>
      </c>
      <c r="C64" s="92" t="str">
        <f t="shared" si="0"/>
        <v>Riuso di gruppi di componenti</v>
      </c>
      <c r="D64" s="116" t="s">
        <v>236</v>
      </c>
      <c r="E64" s="116" t="s">
        <v>237</v>
      </c>
      <c r="F64" s="116" t="s">
        <v>238</v>
      </c>
    </row>
    <row r="65" spans="1:6" ht="25.5" x14ac:dyDescent="0.2">
      <c r="A65" s="123" t="s">
        <v>239</v>
      </c>
      <c r="B65" s="115">
        <v>62</v>
      </c>
      <c r="C65" s="92" t="str">
        <f t="shared" si="0"/>
        <v>Movimenti di terra minimi nella progettazione del terreno</v>
      </c>
      <c r="D65" s="116" t="s">
        <v>240</v>
      </c>
      <c r="E65" s="116" t="s">
        <v>241</v>
      </c>
      <c r="F65" s="116" t="s">
        <v>242</v>
      </c>
    </row>
    <row r="66" spans="1:6" x14ac:dyDescent="0.2">
      <c r="A66" s="123" t="s">
        <v>243</v>
      </c>
      <c r="B66" s="115">
        <v>63</v>
      </c>
      <c r="C66" s="92" t="str">
        <f t="shared" si="0"/>
        <v>Jolly energia e gas serra</v>
      </c>
      <c r="D66" s="116" t="s">
        <v>244</v>
      </c>
      <c r="E66" s="116" t="s">
        <v>245</v>
      </c>
      <c r="F66" s="116" t="s">
        <v>246</v>
      </c>
    </row>
    <row r="67" spans="1:6" x14ac:dyDescent="0.2">
      <c r="A67" s="123" t="s">
        <v>247</v>
      </c>
      <c r="B67" s="115">
        <v>64</v>
      </c>
      <c r="C67" s="92" t="str">
        <f t="shared" si="0"/>
        <v>Ventilazione nel quartiere</v>
      </c>
      <c r="D67" s="116" t="s">
        <v>248</v>
      </c>
      <c r="E67" s="116" t="s">
        <v>249</v>
      </c>
      <c r="F67" s="116" t="s">
        <v>250</v>
      </c>
    </row>
    <row r="68" spans="1:6" x14ac:dyDescent="0.2">
      <c r="A68" s="123" t="s">
        <v>251</v>
      </c>
      <c r="B68" s="115">
        <v>65</v>
      </c>
      <c r="C68" s="92" t="str">
        <f t="shared" si="0"/>
        <v>Utilizzo dell'acqua piovana</v>
      </c>
      <c r="D68" s="131" t="s">
        <v>252</v>
      </c>
      <c r="E68" s="116" t="s">
        <v>253</v>
      </c>
      <c r="F68" s="131" t="s">
        <v>254</v>
      </c>
    </row>
    <row r="69" spans="1:6" ht="25.5" x14ac:dyDescent="0.2">
      <c r="A69" s="123" t="s">
        <v>255</v>
      </c>
      <c r="B69" s="115">
        <v>66</v>
      </c>
      <c r="C69" s="92" t="str">
        <f t="shared" ref="C69:C132" si="1">INDEX($D$4:$F$507,$B69,$D$1)</f>
        <v>Nessuna sotto-costruzione degli spazi aperti</v>
      </c>
      <c r="D69" s="116" t="s">
        <v>256</v>
      </c>
      <c r="E69" s="116" t="s">
        <v>257</v>
      </c>
      <c r="F69" s="116" t="s">
        <v>258</v>
      </c>
    </row>
    <row r="70" spans="1:6" x14ac:dyDescent="0.2">
      <c r="A70" s="123" t="s">
        <v>259</v>
      </c>
      <c r="B70" s="115">
        <v>67</v>
      </c>
      <c r="C70" s="92" t="str">
        <f t="shared" si="1"/>
        <v>Jolly comfort e adattamento al clima</v>
      </c>
      <c r="D70" s="116" t="s">
        <v>260</v>
      </c>
      <c r="E70" s="116" t="s">
        <v>261</v>
      </c>
      <c r="F70" s="116" t="s">
        <v>262</v>
      </c>
    </row>
    <row r="71" spans="1:6" ht="25.5" x14ac:dyDescent="0.2">
      <c r="A71" s="123" t="s">
        <v>263</v>
      </c>
      <c r="B71" s="115">
        <v>68</v>
      </c>
      <c r="C71" s="92" t="str">
        <f t="shared" si="1"/>
        <v xml:space="preserve">Minimizzazione del numero di parcheggu per auto </v>
      </c>
      <c r="D71" s="116" t="s">
        <v>264</v>
      </c>
      <c r="E71" s="116" t="s">
        <v>265</v>
      </c>
      <c r="F71" s="116" t="s">
        <v>266</v>
      </c>
    </row>
    <row r="72" spans="1:6" ht="25.5" x14ac:dyDescent="0.2">
      <c r="A72" s="123" t="s">
        <v>267</v>
      </c>
      <c r="B72" s="115">
        <v>69</v>
      </c>
      <c r="C72" s="92" t="str">
        <f t="shared" si="1"/>
        <v>Offerte interne al quartiere per ridurre il traffico</v>
      </c>
      <c r="D72" s="116" t="s">
        <v>268</v>
      </c>
      <c r="E72" s="116" t="s">
        <v>269</v>
      </c>
      <c r="F72" s="116" t="s">
        <v>270</v>
      </c>
    </row>
    <row r="73" spans="1:6" x14ac:dyDescent="0.2">
      <c r="A73" s="123" t="s">
        <v>271</v>
      </c>
      <c r="B73" s="115">
        <v>70</v>
      </c>
      <c r="C73" s="92" t="str">
        <f t="shared" si="1"/>
        <v>Misure per la riduzione del TPM</v>
      </c>
      <c r="D73" s="131" t="s">
        <v>272</v>
      </c>
      <c r="E73" s="116" t="s">
        <v>273</v>
      </c>
      <c r="F73" s="131" t="s">
        <v>274</v>
      </c>
    </row>
    <row r="74" spans="1:6" x14ac:dyDescent="0.2">
      <c r="A74" s="123" t="s">
        <v>275</v>
      </c>
      <c r="B74" s="115">
        <v>71</v>
      </c>
      <c r="C74" s="92" t="str">
        <f t="shared" si="1"/>
        <v>Stazioni di ricarica bidirezionali</v>
      </c>
      <c r="D74" s="116" t="s">
        <v>276</v>
      </c>
      <c r="E74" s="116" t="s">
        <v>277</v>
      </c>
      <c r="F74" s="116" t="s">
        <v>278</v>
      </c>
    </row>
    <row r="75" spans="1:6" ht="13.5" thickBot="1" x14ac:dyDescent="0.25">
      <c r="A75" s="123" t="s">
        <v>279</v>
      </c>
      <c r="B75" s="117">
        <v>72</v>
      </c>
      <c r="C75" s="118" t="str">
        <f t="shared" si="1"/>
        <v>Jolly mobilità</v>
      </c>
      <c r="D75" s="119" t="s">
        <v>280</v>
      </c>
      <c r="E75" s="119" t="s">
        <v>281</v>
      </c>
      <c r="F75" s="119" t="s">
        <v>282</v>
      </c>
    </row>
    <row r="76" spans="1:6" ht="38.25" x14ac:dyDescent="0.2">
      <c r="B76" s="120">
        <v>73</v>
      </c>
      <c r="C76" s="121" t="str">
        <f t="shared" si="1"/>
        <v>Prevedete di certificare tutti i nuovi edifici secondo Minergie, Minergie-P o Minergie-A (con o senza il complemento ECO)?</v>
      </c>
      <c r="D76" s="122" t="s">
        <v>283</v>
      </c>
      <c r="E76" s="122" t="s">
        <v>284</v>
      </c>
      <c r="F76" s="122" t="s">
        <v>285</v>
      </c>
    </row>
    <row r="77" spans="1:6" ht="25.5" x14ac:dyDescent="0.2">
      <c r="B77" s="115">
        <v>74</v>
      </c>
      <c r="C77" s="92" t="str">
        <f t="shared" si="1"/>
        <v>Ci sono degli edifici esistenti all'interno del quartiere che saranno conservati?</v>
      </c>
      <c r="D77" s="116" t="s">
        <v>286</v>
      </c>
      <c r="E77" s="116" t="s">
        <v>287</v>
      </c>
      <c r="F77" s="116" t="s">
        <v>288</v>
      </c>
    </row>
    <row r="78" spans="1:6" ht="102" x14ac:dyDescent="0.2">
      <c r="B78" s="115">
        <v>75</v>
      </c>
      <c r="C78" s="92" t="str">
        <f t="shared" si="1"/>
        <v>Siete disposti a risanare gli edifici esistenti secondo Minergie oppure di raggiungere la classe C per l'involucro secondo CECE; rispettivamente sono risanati di conseguenza? 
Edifici protetti: misure di risanamento individuali</v>
      </c>
      <c r="D78" s="131" t="s">
        <v>289</v>
      </c>
      <c r="E78" s="116" t="s">
        <v>290</v>
      </c>
      <c r="F78" s="131" t="s">
        <v>291</v>
      </c>
    </row>
    <row r="79" spans="1:6" ht="76.5" x14ac:dyDescent="0.2">
      <c r="B79" s="115">
        <v>76</v>
      </c>
      <c r="C79" s="92" t="str">
        <f t="shared" si="1"/>
        <v>È possibile fondare un'organizzazione sostenuta da tutti i proprietari che diriga i compiti durante lo sviluppo del quartiere e la fase iniziale dell'esercizio?</v>
      </c>
      <c r="D79" s="116" t="s">
        <v>292</v>
      </c>
      <c r="E79" s="116" t="s">
        <v>293</v>
      </c>
      <c r="F79" s="116" t="s">
        <v>294</v>
      </c>
    </row>
    <row r="80" spans="1:6" ht="102" x14ac:dyDescent="0.2">
      <c r="B80" s="115">
        <v>77</v>
      </c>
      <c r="C80" s="92" t="str">
        <f t="shared" si="1"/>
        <v>Prevedete di installare un modulo di monitoraggio Minergie o un sistema equivalente? In altre parole, un sistema che vi permetta di analizzare i valori misurati relativi all'energia a livello di quartiere e di edifici e di confrontare i valori pianificati con quelli misurati.</v>
      </c>
      <c r="D80" s="116" t="s">
        <v>295</v>
      </c>
      <c r="E80" s="116" t="s">
        <v>296</v>
      </c>
      <c r="F80" s="116" t="s">
        <v>297</v>
      </c>
    </row>
    <row r="81" spans="2:6" ht="63.75" x14ac:dyDescent="0.2">
      <c r="B81" s="115">
        <v>78</v>
      </c>
      <c r="C81" s="92" t="str">
        <f t="shared" si="1"/>
        <v>Siete disposti a far controllare i valori di misurazione dell'energia nei primi anni di esercizio e a ottimizzare l'esercizio in caso di anomalie?</v>
      </c>
      <c r="D81" s="116" t="s">
        <v>298</v>
      </c>
      <c r="E81" s="116" t="s">
        <v>299</v>
      </c>
      <c r="F81" s="116" t="s">
        <v>300</v>
      </c>
    </row>
    <row r="82" spans="2:6" ht="51" x14ac:dyDescent="0.2">
      <c r="B82" s="115">
        <v>79</v>
      </c>
      <c r="C82" s="92" t="str">
        <f t="shared" si="1"/>
        <v>Il calore (riscaldamento e acqua calda) in tutti gli edifici è generato utilizzando energie rinnovabili, rispettivamente è prevista la conversione in energie rinnovabili?</v>
      </c>
      <c r="D82" s="116" t="s">
        <v>301</v>
      </c>
      <c r="E82" s="116" t="s">
        <v>302</v>
      </c>
      <c r="F82" s="116" t="s">
        <v>303</v>
      </c>
    </row>
    <row r="83" spans="2:6" ht="63.6" customHeight="1" x14ac:dyDescent="0.2">
      <c r="B83" s="115">
        <v>80</v>
      </c>
      <c r="C83" s="92" t="str">
        <f t="shared" si="1"/>
        <v>È o sarà elaborato un concetto energetico per la fornitura di energia termica?</v>
      </c>
      <c r="D83" s="116" t="s">
        <v>304</v>
      </c>
      <c r="E83" s="116" t="s">
        <v>305</v>
      </c>
      <c r="F83" s="116" t="s">
        <v>306</v>
      </c>
    </row>
    <row r="84" spans="2:6" ht="25.5" x14ac:dyDescent="0.2">
      <c r="B84" s="115">
        <v>81</v>
      </c>
      <c r="C84" s="92" t="str">
        <f t="shared" si="1"/>
        <v>È previsto l'allacciamento a una rete di teleriscaldamento?</v>
      </c>
      <c r="D84" s="116" t="s">
        <v>307</v>
      </c>
      <c r="E84" s="116" t="s">
        <v>308</v>
      </c>
      <c r="F84" s="116" t="s">
        <v>309</v>
      </c>
    </row>
    <row r="85" spans="2:6" ht="38.25" x14ac:dyDescent="0.2">
      <c r="B85" s="115">
        <v>82</v>
      </c>
      <c r="C85" s="92" t="str">
        <f t="shared" si="1"/>
        <v>La percentuale di combustibili fossili nel teleriscaldamento è al massimo del 25%?</v>
      </c>
      <c r="D85" s="116" t="s">
        <v>310</v>
      </c>
      <c r="E85" s="116" t="s">
        <v>311</v>
      </c>
      <c r="F85" s="116" t="s">
        <v>312</v>
      </c>
    </row>
    <row r="86" spans="2:6" ht="38.25" x14ac:dyDescent="0.2">
      <c r="B86" s="115">
        <v>83</v>
      </c>
      <c r="C86" s="92" t="str">
        <f t="shared" si="1"/>
        <v>Viene sfruttato il potenziale della produzione di energia solare sui tetti?</v>
      </c>
      <c r="D86" s="116" t="s">
        <v>313</v>
      </c>
      <c r="E86" s="116" t="s">
        <v>314</v>
      </c>
      <c r="F86" s="116" t="s">
        <v>315</v>
      </c>
    </row>
    <row r="87" spans="2:6" ht="25.5" x14ac:dyDescent="0.2">
      <c r="B87" s="115">
        <v>84</v>
      </c>
      <c r="C87" s="92" t="str">
        <f t="shared" si="1"/>
        <v>Prevedete la costruzione di più di un piano interrato?</v>
      </c>
      <c r="D87" s="116" t="s">
        <v>316</v>
      </c>
      <c r="E87" s="116" t="s">
        <v>317</v>
      </c>
      <c r="F87" s="116" t="s">
        <v>318</v>
      </c>
    </row>
    <row r="88" spans="2:6" ht="25.5" x14ac:dyDescent="0.2">
      <c r="B88" s="115">
        <v>85</v>
      </c>
      <c r="C88" s="92" t="str">
        <f t="shared" si="1"/>
        <v>Prevedete la demolizione di molti edifici esistenti che hanno meno di 60 anni?</v>
      </c>
      <c r="D88" s="116" t="s">
        <v>319</v>
      </c>
      <c r="E88" s="116" t="s">
        <v>320</v>
      </c>
      <c r="F88" s="116" t="s">
        <v>321</v>
      </c>
    </row>
    <row r="89" spans="2:6" ht="38.25" x14ac:dyDescent="0.2">
      <c r="B89" s="115">
        <v>86</v>
      </c>
      <c r="C89" s="92" t="str">
        <f t="shared" si="1"/>
        <v>I nuovi edifici verranno costruiti con campate superiori alla media?</v>
      </c>
      <c r="D89" s="116" t="s">
        <v>322</v>
      </c>
      <c r="E89" s="116" t="s">
        <v>323</v>
      </c>
      <c r="F89" s="116" t="s">
        <v>324</v>
      </c>
    </row>
    <row r="90" spans="2:6" ht="25.5" x14ac:dyDescent="0.2">
      <c r="B90" s="115">
        <v>87</v>
      </c>
      <c r="C90" s="92" t="str">
        <f t="shared" si="1"/>
        <v>I nuovi edifici verranno costruiti per la maggior parte come costruzioni massiccie?</v>
      </c>
      <c r="D90" s="116" t="s">
        <v>325</v>
      </c>
      <c r="E90" s="116" t="s">
        <v>326</v>
      </c>
      <c r="F90" s="116" t="s">
        <v>327</v>
      </c>
    </row>
    <row r="91" spans="2:6" ht="38.25" x14ac:dyDescent="0.2">
      <c r="B91" s="115">
        <v>88</v>
      </c>
      <c r="C91" s="92" t="str">
        <f t="shared" si="1"/>
        <v>I nuovi edifici verranno costruiti con superfici vetrate superiori alla media?</v>
      </c>
      <c r="D91" s="116" t="s">
        <v>328</v>
      </c>
      <c r="E91" s="116" t="s">
        <v>329</v>
      </c>
      <c r="F91" s="116" t="s">
        <v>330</v>
      </c>
    </row>
    <row r="92" spans="2:6" ht="51" x14ac:dyDescent="0.2">
      <c r="B92" s="115">
        <v>89</v>
      </c>
      <c r="C92" s="92" t="str">
        <f t="shared" si="1"/>
        <v>Buona parte delle superfici intorno agli edifici possono essere inverdite (quota di inverdimento dal 30% al 50%, a seconda della categoria di edificio)?</v>
      </c>
      <c r="D92" s="131" t="s">
        <v>331</v>
      </c>
      <c r="E92" s="116" t="s">
        <v>332</v>
      </c>
      <c r="F92" s="131" t="s">
        <v>333</v>
      </c>
    </row>
    <row r="93" spans="2:6" ht="25.5" x14ac:dyDescent="0.2">
      <c r="B93" s="115">
        <v>90</v>
      </c>
      <c r="C93" s="92" t="str">
        <f t="shared" si="1"/>
        <v>È possibile conservare 1/3 degli alberi sani esistenti?</v>
      </c>
      <c r="D93" s="116" t="s">
        <v>334</v>
      </c>
      <c r="E93" s="116" t="s">
        <v>335</v>
      </c>
      <c r="F93" s="116" t="s">
        <v>336</v>
      </c>
    </row>
    <row r="94" spans="2:6" ht="51" x14ac:dyDescent="0.2">
      <c r="B94" s="115">
        <v>91</v>
      </c>
      <c r="C94" s="92" t="str">
        <f t="shared" si="1"/>
        <v>È possibile piantare nuovi alberi in modo da ottenere una quota di ombreggiamento totale del 15-25% (a seconda delle categorie di edificio)?</v>
      </c>
      <c r="D94" s="116" t="s">
        <v>337</v>
      </c>
      <c r="E94" s="116" t="s">
        <v>338</v>
      </c>
      <c r="F94" s="116" t="s">
        <v>339</v>
      </c>
    </row>
    <row r="95" spans="2:6" ht="38.25" x14ac:dyDescent="0.2">
      <c r="B95" s="115">
        <v>92</v>
      </c>
      <c r="C95" s="92" t="str">
        <f t="shared" si="1"/>
        <v>I sentieri, le piste ciclabili, i piazzali e i parcheggi con poco traffico possono essere progettati per consentire l'infiltrazione dell'acqua?</v>
      </c>
      <c r="D95" s="116" t="s">
        <v>340</v>
      </c>
      <c r="E95" s="116" t="s">
        <v>341</v>
      </c>
      <c r="F95" s="116" t="s">
        <v>342</v>
      </c>
    </row>
    <row r="96" spans="2:6" ht="76.5" x14ac:dyDescent="0.2">
      <c r="B96" s="115">
        <v>93</v>
      </c>
      <c r="C96" s="92" t="str">
        <f t="shared" si="1"/>
        <v>L'acqua piovana può essere infiltrata, evaporata o trattenuta direttamente in loco, in modo che al massimo il 15% dell'acqua piovana annuale venga deviata al di fuori del quartiere?</v>
      </c>
      <c r="D96" s="131" t="s">
        <v>343</v>
      </c>
      <c r="E96" s="116" t="s">
        <v>344</v>
      </c>
      <c r="F96" s="131" t="s">
        <v>345</v>
      </c>
    </row>
    <row r="97" spans="2:6" ht="38.25" x14ac:dyDescent="0.2">
      <c r="B97" s="115">
        <v>94</v>
      </c>
      <c r="C97" s="92" t="str">
        <f t="shared" si="1"/>
        <v>È previsto molto spazio per il parcheggio delle biciclette (es. residenziale: 1 posto per camera)?</v>
      </c>
      <c r="D97" s="116" t="s">
        <v>346</v>
      </c>
      <c r="E97" s="116" t="s">
        <v>347</v>
      </c>
      <c r="F97" s="116" t="s">
        <v>348</v>
      </c>
    </row>
    <row r="98" spans="2:6" ht="51" x14ac:dyDescent="0.2">
      <c r="B98" s="115">
        <v>95</v>
      </c>
      <c r="C98" s="92" t="str">
        <f t="shared" si="1"/>
        <v>Prevedete di attrezzare i parcheggi delle biciclette con una buona illuminazione, strutture per bloccare le biciclette e spazio sufficiente?</v>
      </c>
      <c r="D98" s="116" t="s">
        <v>349</v>
      </c>
      <c r="E98" s="116" t="s">
        <v>350</v>
      </c>
      <c r="F98" s="116" t="s">
        <v>351</v>
      </c>
    </row>
    <row r="99" spans="2:6" ht="51" x14ac:dyDescent="0.2">
      <c r="B99" s="115">
        <v>96</v>
      </c>
      <c r="C99" s="92" t="str">
        <f t="shared" si="1"/>
        <v>Sono previsti accessi ravvicinati al quartiere per ciclisti e pedoni (ad esempio, senza grandi deviazioni intorno agli edifici)?</v>
      </c>
      <c r="D99" s="116" t="s">
        <v>352</v>
      </c>
      <c r="E99" s="116" t="s">
        <v>353</v>
      </c>
      <c r="F99" s="116" t="s">
        <v>354</v>
      </c>
    </row>
    <row r="100" spans="2:6" ht="38.25" x14ac:dyDescent="0.2">
      <c r="B100" s="115">
        <v>97</v>
      </c>
      <c r="C100" s="92" t="str">
        <f t="shared" si="1"/>
        <v>È possibile un buon collegamento alla rete ciclabile e pedonale esterna al quartiere?</v>
      </c>
      <c r="D100" s="116" t="s">
        <v>355</v>
      </c>
      <c r="E100" s="116" t="s">
        <v>356</v>
      </c>
      <c r="F100" s="116" t="s">
        <v>357</v>
      </c>
    </row>
    <row r="101" spans="2:6" ht="51" x14ac:dyDescent="0.2">
      <c r="B101" s="115">
        <v>98</v>
      </c>
      <c r="C101" s="92" t="str">
        <f t="shared" si="1"/>
        <v xml:space="preserve">È possibile posare le linee di alimentazione per almeno il 60% dei parcheggi dei nuovi edifici? </v>
      </c>
      <c r="D101" s="131" t="s">
        <v>358</v>
      </c>
      <c r="E101" s="116" t="s">
        <v>359</v>
      </c>
      <c r="F101" s="131" t="s">
        <v>360</v>
      </c>
    </row>
    <row r="102" spans="2:6" ht="76.5" x14ac:dyDescent="0.2">
      <c r="B102" s="115">
        <v>99</v>
      </c>
      <c r="C102" s="92" t="str">
        <f t="shared" si="1"/>
        <v>Le canaline vuote e i sistemi di supporto dei cavi possono essere installati nei parcheggi degli edifici esistenti risanati? Se non ci sono edifici esistenti, rispondere “Sì”.</v>
      </c>
      <c r="D102" s="116" t="s">
        <v>361</v>
      </c>
      <c r="E102" s="116" t="s">
        <v>362</v>
      </c>
      <c r="F102" s="116" t="s">
        <v>363</v>
      </c>
    </row>
    <row r="103" spans="2:6" ht="89.25" x14ac:dyDescent="0.2">
      <c r="B103" s="115">
        <v>100</v>
      </c>
      <c r="C103" s="92" t="str">
        <f t="shared" si="1"/>
        <v>Prevedete di fornire la condivisione di veicoli in base alle esigenze degli utenti (nel quartiere o nelle sue vicinanze, anche con un fornitore esterno)? Ad esempio, bike sharing, Hub di mobilità o scooter sharing.</v>
      </c>
      <c r="D103" s="116" t="s">
        <v>364</v>
      </c>
      <c r="E103" s="116" t="s">
        <v>365</v>
      </c>
      <c r="F103" s="116" t="s">
        <v>366</v>
      </c>
    </row>
    <row r="104" spans="2:6" ht="51" x14ac:dyDescent="0.2">
      <c r="B104" s="115">
        <v>101</v>
      </c>
      <c r="C104" s="92" t="str">
        <f t="shared" si="1"/>
        <v>Un'alta densità di utilizzo è garantita da una gamma mirata di appartamenti con planimetrie efficienti.</v>
      </c>
      <c r="D104" s="116" t="s">
        <v>367</v>
      </c>
      <c r="E104" s="116" t="s">
        <v>368</v>
      </c>
      <c r="F104" s="116" t="s">
        <v>369</v>
      </c>
    </row>
    <row r="105" spans="2:6" ht="76.5" x14ac:dyDescent="0.2">
      <c r="B105" s="115">
        <v>102</v>
      </c>
      <c r="C105" s="92" t="str">
        <f t="shared" si="1"/>
        <v>Il monitoraggio di almeno un terzo degli edifici residenziali sarà sviluppato in modo da consentire ai residenti di visualizzare facilmente su uno schermo digitale i parametri energetici attuali relativi alla propria unità di utilizzo.</v>
      </c>
      <c r="D105" s="116" t="s">
        <v>370</v>
      </c>
      <c r="E105" s="116" t="s">
        <v>371</v>
      </c>
      <c r="F105" s="116" t="s">
        <v>372</v>
      </c>
    </row>
    <row r="106" spans="2:6" ht="38.25" x14ac:dyDescent="0.2">
      <c r="B106" s="115">
        <v>103</v>
      </c>
      <c r="C106" s="92" t="str">
        <f t="shared" si="1"/>
        <v>Viene attuata una misura separata con un impatto positivo sul tema B.</v>
      </c>
      <c r="D106" s="116" t="s">
        <v>373</v>
      </c>
      <c r="E106" s="116" t="s">
        <v>374</v>
      </c>
      <c r="F106" s="116" t="s">
        <v>375</v>
      </c>
    </row>
    <row r="107" spans="2:6" ht="51" x14ac:dyDescent="0.2">
      <c r="B107" s="115">
        <v>104</v>
      </c>
      <c r="C107" s="92" t="str">
        <f t="shared" si="1"/>
        <v>Verrà implementata una soluzione innovativa di stoccaggio a lungo termine per immagazzinare l'energia termica o elettrica generata all'interno del quartiere.</v>
      </c>
      <c r="D107" s="116" t="s">
        <v>376</v>
      </c>
      <c r="E107" s="116" t="s">
        <v>377</v>
      </c>
      <c r="F107" s="116" t="s">
        <v>378</v>
      </c>
    </row>
    <row r="108" spans="2:6" ht="102" x14ac:dyDescent="0.2">
      <c r="B108" s="115">
        <v>105</v>
      </c>
      <c r="C108" s="92" t="str">
        <f t="shared" si="1"/>
        <v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v>
      </c>
      <c r="D108" s="116" t="s">
        <v>379</v>
      </c>
      <c r="E108" s="116" t="s">
        <v>380</v>
      </c>
      <c r="F108" s="116" t="s">
        <v>381</v>
      </c>
    </row>
    <row r="109" spans="2:6" ht="102" x14ac:dyDescent="0.2">
      <c r="B109" s="115">
        <v>106</v>
      </c>
      <c r="C109" s="92" t="str">
        <f t="shared" si="1"/>
        <v>Vengono attuate misure per il riutilizzo dei gruppi di componenti. Vengono redatte liste di riuso per gli edifici che devono essere demoliti e per tutti i componenti destinati alla demolizione in caso di risanamento. I componenti riutilizzati sono indicati nei piani di costruzione.</v>
      </c>
      <c r="D109" s="116" t="s">
        <v>382</v>
      </c>
      <c r="E109" s="116" t="s">
        <v>383</v>
      </c>
      <c r="F109" s="116" t="s">
        <v>384</v>
      </c>
    </row>
    <row r="110" spans="2:6" ht="51" x14ac:dyDescent="0.2">
      <c r="B110" s="115">
        <v>107</v>
      </c>
      <c r="C110" s="92" t="str">
        <f t="shared" si="1"/>
        <v xml:space="preserve">Viene rimosso un massimo del 40% del normale materiale di scavo. Una quantità normale di materiale di scavo è misurata come 1 m3 per m2 di AE. </v>
      </c>
      <c r="D110" s="116" t="s">
        <v>385</v>
      </c>
      <c r="E110" s="116" t="s">
        <v>386</v>
      </c>
      <c r="F110" s="116" t="s">
        <v>387</v>
      </c>
    </row>
    <row r="111" spans="2:6" ht="38.25" x14ac:dyDescent="0.2">
      <c r="B111" s="115">
        <v>108</v>
      </c>
      <c r="C111" s="92" t="str">
        <f t="shared" si="1"/>
        <v>Viene attuata una misura separata con un impatto positivo sul tema C.</v>
      </c>
      <c r="D111" s="116" t="s">
        <v>388</v>
      </c>
      <c r="E111" s="116" t="s">
        <v>389</v>
      </c>
      <c r="F111" s="116" t="s">
        <v>390</v>
      </c>
    </row>
    <row r="112" spans="2:6" ht="51" x14ac:dyDescent="0.2">
      <c r="B112" s="115">
        <v>109</v>
      </c>
      <c r="C112" s="92" t="str">
        <f t="shared" si="1"/>
        <v>L'orientamento e la struttura dei nuovi edifici sono progettati in modo da garantire una buona ventilazione del quartiere.</v>
      </c>
      <c r="D112" s="116" t="s">
        <v>391</v>
      </c>
      <c r="E112" s="116" t="s">
        <v>392</v>
      </c>
      <c r="F112" s="116" t="s">
        <v>393</v>
      </c>
    </row>
    <row r="113" spans="2:6" ht="63.75" x14ac:dyDescent="0.2">
      <c r="B113" s="115">
        <v>110</v>
      </c>
      <c r="C113" s="92" t="str">
        <f t="shared" si="1"/>
        <v>L'acqua piovana proveniente da almeno il 20% delle superfici dei tetti del quartiere viene immagazzinata e utilizzata per scopi privati o commerciali.</v>
      </c>
      <c r="D113" s="116" t="s">
        <v>394</v>
      </c>
      <c r="E113" s="116" t="s">
        <v>395</v>
      </c>
      <c r="F113" s="116" t="s">
        <v>396</v>
      </c>
    </row>
    <row r="114" spans="2:6" ht="51" x14ac:dyDescent="0.2">
      <c r="B114" s="115">
        <v>111</v>
      </c>
      <c r="C114" s="92" t="str">
        <f t="shared" si="1"/>
        <v xml:space="preserve">Si rinuncia a costruire nuove strutture sotterranee al di sotto delle superfici aperte che si trovano al di fuori delle superfici edificate del fondo esistenti o nuove. </v>
      </c>
      <c r="D114" s="116" t="s">
        <v>397</v>
      </c>
      <c r="E114" s="116" t="s">
        <v>398</v>
      </c>
      <c r="F114" s="116" t="s">
        <v>399</v>
      </c>
    </row>
    <row r="115" spans="2:6" ht="38.25" x14ac:dyDescent="0.2">
      <c r="B115" s="115">
        <v>112</v>
      </c>
      <c r="C115" s="92" t="str">
        <f t="shared" si="1"/>
        <v>Viene attuata una misura separata con un impatto positivo sul tema D.</v>
      </c>
      <c r="D115" s="116" t="s">
        <v>400</v>
      </c>
      <c r="E115" s="116" t="s">
        <v>401</v>
      </c>
      <c r="F115" s="116" t="s">
        <v>402</v>
      </c>
    </row>
    <row r="116" spans="2:6" ht="51" x14ac:dyDescent="0.2">
      <c r="B116" s="115">
        <v>113</v>
      </c>
      <c r="C116" s="92" t="str">
        <f t="shared" si="1"/>
        <v>Sono previsti pochi posti auto (PP). Ad esempio nelle zone di campagna: meno di 1 PP per appartamento.</v>
      </c>
      <c r="D116" s="116" t="s">
        <v>403</v>
      </c>
      <c r="E116" s="116" t="s">
        <v>404</v>
      </c>
      <c r="F116" s="116" t="s">
        <v>405</v>
      </c>
    </row>
    <row r="117" spans="2:6" ht="77.25" thickBot="1" x14ac:dyDescent="0.25">
      <c r="B117" s="124">
        <v>114</v>
      </c>
      <c r="C117" s="125" t="str">
        <f t="shared" si="1"/>
        <v>Vengono create almeno due offerte diverse che contribuiscono a ridurre la mobilità dei residenti. Può trattarsi, ad esempio, di un negozio di alimentari, di un ristorante o di un asilo.</v>
      </c>
      <c r="D117" s="116" t="s">
        <v>406</v>
      </c>
      <c r="E117" s="116" t="s">
        <v>407</v>
      </c>
      <c r="F117" s="116" t="s">
        <v>408</v>
      </c>
    </row>
    <row r="118" spans="2:6" ht="76.5" x14ac:dyDescent="0.2">
      <c r="B118" s="127">
        <v>115</v>
      </c>
      <c r="C118" s="128" t="str">
        <f t="shared" si="1"/>
        <v>Vengono attuate almeno due misure per ridurre il trasporto privato motorizzato. Ad esempio, offerte di servizi per gli utilizzatori di biciclette o regolamenti nei contratti di locazione per il possesso di autovetture.</v>
      </c>
      <c r="D118" s="116" t="s">
        <v>409</v>
      </c>
      <c r="E118" s="116" t="s">
        <v>410</v>
      </c>
      <c r="F118" s="116" t="s">
        <v>411</v>
      </c>
    </row>
    <row r="119" spans="2:6" ht="51" x14ac:dyDescent="0.2">
      <c r="B119" s="115">
        <v>116</v>
      </c>
      <c r="C119" s="92" t="str">
        <f t="shared" si="1"/>
        <v>Almeno il 5% dei parcheggi sarà dotato di stazioni di ricarica bidirezionali.</v>
      </c>
      <c r="D119" s="116" t="s">
        <v>412</v>
      </c>
      <c r="E119" s="116" t="s">
        <v>413</v>
      </c>
      <c r="F119" s="116" t="s">
        <v>414</v>
      </c>
    </row>
    <row r="120" spans="2:6" ht="38.25" x14ac:dyDescent="0.2">
      <c r="B120" s="115">
        <v>117</v>
      </c>
      <c r="C120" s="92" t="str">
        <f t="shared" si="1"/>
        <v>Viene attuata una misura separata con un impatto positivo sul tema E.</v>
      </c>
      <c r="D120" s="116" t="s">
        <v>415</v>
      </c>
      <c r="E120" s="116" t="s">
        <v>416</v>
      </c>
      <c r="F120" s="116" t="s">
        <v>417</v>
      </c>
    </row>
    <row r="121" spans="2:6" x14ac:dyDescent="0.2">
      <c r="B121" s="115">
        <v>118</v>
      </c>
      <c r="C121" s="92">
        <f t="shared" si="1"/>
        <v>0</v>
      </c>
      <c r="D121" s="116"/>
      <c r="E121" s="116"/>
      <c r="F121" s="116"/>
    </row>
    <row r="122" spans="2:6" x14ac:dyDescent="0.2">
      <c r="B122" s="115">
        <v>119</v>
      </c>
      <c r="C122" s="92">
        <f t="shared" si="1"/>
        <v>0</v>
      </c>
      <c r="D122" s="116"/>
      <c r="E122" s="116"/>
      <c r="F122" s="116"/>
    </row>
    <row r="123" spans="2:6" x14ac:dyDescent="0.2">
      <c r="B123" s="115">
        <v>120</v>
      </c>
      <c r="C123" s="92">
        <f t="shared" si="1"/>
        <v>0</v>
      </c>
      <c r="D123" s="116"/>
      <c r="E123" s="116"/>
      <c r="F123" s="116"/>
    </row>
    <row r="124" spans="2:6" x14ac:dyDescent="0.2">
      <c r="B124" s="115">
        <v>121</v>
      </c>
      <c r="C124" s="92">
        <f t="shared" si="1"/>
        <v>0</v>
      </c>
      <c r="D124" s="116"/>
      <c r="E124" s="116"/>
      <c r="F124" s="116"/>
    </row>
    <row r="125" spans="2:6" x14ac:dyDescent="0.2">
      <c r="B125" s="115">
        <v>122</v>
      </c>
      <c r="C125" s="92">
        <f t="shared" si="1"/>
        <v>0</v>
      </c>
      <c r="D125" s="116"/>
      <c r="E125" s="116"/>
      <c r="F125" s="116"/>
    </row>
    <row r="126" spans="2:6" x14ac:dyDescent="0.2">
      <c r="B126" s="115">
        <v>123</v>
      </c>
      <c r="C126" s="92">
        <f t="shared" si="1"/>
        <v>0</v>
      </c>
      <c r="D126" s="119"/>
      <c r="E126" s="116"/>
      <c r="F126" s="116"/>
    </row>
    <row r="127" spans="2:6" x14ac:dyDescent="0.2">
      <c r="B127" s="115">
        <v>124</v>
      </c>
      <c r="C127" s="92">
        <f t="shared" si="1"/>
        <v>0</v>
      </c>
      <c r="D127" s="119"/>
      <c r="E127" s="116"/>
      <c r="F127" s="116"/>
    </row>
    <row r="128" spans="2:6" x14ac:dyDescent="0.2">
      <c r="B128" s="115">
        <v>125</v>
      </c>
      <c r="C128" s="92">
        <f t="shared" si="1"/>
        <v>0</v>
      </c>
      <c r="D128" s="119"/>
      <c r="E128" s="116"/>
      <c r="F128" s="116"/>
    </row>
    <row r="129" spans="2:6" x14ac:dyDescent="0.2">
      <c r="B129" s="115">
        <v>126</v>
      </c>
      <c r="C129" s="92">
        <f t="shared" si="1"/>
        <v>0</v>
      </c>
      <c r="D129" s="119"/>
      <c r="E129" s="116"/>
      <c r="F129" s="116"/>
    </row>
    <row r="130" spans="2:6" x14ac:dyDescent="0.2">
      <c r="B130" s="115">
        <v>127</v>
      </c>
      <c r="C130" s="92">
        <f t="shared" si="1"/>
        <v>0</v>
      </c>
      <c r="D130" s="119"/>
      <c r="E130" s="116"/>
      <c r="F130" s="116"/>
    </row>
    <row r="131" spans="2:6" x14ac:dyDescent="0.2">
      <c r="B131" s="115">
        <v>128</v>
      </c>
      <c r="C131" s="92">
        <f t="shared" si="1"/>
        <v>0</v>
      </c>
      <c r="D131" s="119"/>
      <c r="E131" s="116"/>
      <c r="F131" s="116"/>
    </row>
    <row r="132" spans="2:6" x14ac:dyDescent="0.2">
      <c r="B132" s="115">
        <v>129</v>
      </c>
      <c r="C132" s="92">
        <f t="shared" si="1"/>
        <v>0</v>
      </c>
      <c r="D132" s="119"/>
      <c r="E132" s="116"/>
      <c r="F132" s="116"/>
    </row>
    <row r="133" spans="2:6" x14ac:dyDescent="0.2">
      <c r="B133" s="115">
        <v>130</v>
      </c>
      <c r="C133" s="92">
        <f t="shared" ref="C133:C144" si="2">INDEX($D$4:$F$507,$B133,$D$1)</f>
        <v>0</v>
      </c>
      <c r="D133" s="116"/>
      <c r="E133" s="116"/>
      <c r="F133" s="116"/>
    </row>
    <row r="134" spans="2:6" x14ac:dyDescent="0.2">
      <c r="B134" s="115">
        <v>131</v>
      </c>
      <c r="C134" s="92">
        <f t="shared" si="2"/>
        <v>0</v>
      </c>
      <c r="D134" s="116"/>
      <c r="E134" s="116"/>
      <c r="F134" s="116"/>
    </row>
    <row r="135" spans="2:6" x14ac:dyDescent="0.2">
      <c r="B135" s="115">
        <v>132</v>
      </c>
      <c r="C135" s="92">
        <f t="shared" si="2"/>
        <v>0</v>
      </c>
      <c r="D135" s="116"/>
      <c r="E135" s="116"/>
      <c r="F135" s="116"/>
    </row>
    <row r="136" spans="2:6" x14ac:dyDescent="0.2">
      <c r="B136" s="115">
        <v>133</v>
      </c>
      <c r="C136" s="92">
        <f t="shared" si="2"/>
        <v>0</v>
      </c>
      <c r="D136" s="116"/>
      <c r="E136" s="116"/>
      <c r="F136" s="116"/>
    </row>
    <row r="137" spans="2:6" x14ac:dyDescent="0.2">
      <c r="B137" s="115">
        <v>134</v>
      </c>
      <c r="C137" s="92">
        <f t="shared" si="2"/>
        <v>0</v>
      </c>
      <c r="D137" s="116"/>
      <c r="E137" s="116"/>
      <c r="F137" s="116"/>
    </row>
    <row r="138" spans="2:6" x14ac:dyDescent="0.2">
      <c r="B138" s="115">
        <v>135</v>
      </c>
      <c r="C138" s="92">
        <f t="shared" si="2"/>
        <v>0</v>
      </c>
      <c r="D138" s="116"/>
      <c r="E138" s="116"/>
      <c r="F138" s="116"/>
    </row>
    <row r="139" spans="2:6" x14ac:dyDescent="0.2">
      <c r="B139" s="115">
        <v>136</v>
      </c>
      <c r="C139" s="92">
        <f t="shared" si="2"/>
        <v>0</v>
      </c>
      <c r="D139" s="116"/>
      <c r="E139" s="116"/>
      <c r="F139" s="116"/>
    </row>
    <row r="140" spans="2:6" x14ac:dyDescent="0.2">
      <c r="B140" s="115">
        <v>137</v>
      </c>
      <c r="C140" s="92">
        <f t="shared" si="2"/>
        <v>0</v>
      </c>
      <c r="D140" s="130"/>
      <c r="E140" s="130"/>
      <c r="F140" s="130"/>
    </row>
    <row r="141" spans="2:6" x14ac:dyDescent="0.2">
      <c r="B141" s="115">
        <v>138</v>
      </c>
      <c r="C141" s="92">
        <f t="shared" si="2"/>
        <v>0</v>
      </c>
      <c r="D141" s="116"/>
      <c r="E141" s="116"/>
      <c r="F141" s="116"/>
    </row>
    <row r="142" spans="2:6" x14ac:dyDescent="0.2">
      <c r="B142" s="115">
        <v>139</v>
      </c>
      <c r="C142" s="92">
        <f t="shared" si="2"/>
        <v>0</v>
      </c>
      <c r="D142" s="116"/>
      <c r="E142" s="116"/>
      <c r="F142" s="116"/>
    </row>
    <row r="143" spans="2:6" x14ac:dyDescent="0.2">
      <c r="B143" s="115">
        <v>140</v>
      </c>
      <c r="C143" s="92">
        <f t="shared" si="2"/>
        <v>0</v>
      </c>
      <c r="D143" s="116"/>
      <c r="E143" s="116"/>
      <c r="F143" s="116"/>
    </row>
    <row r="144" spans="2:6" x14ac:dyDescent="0.2">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SKCW24DMUQ4M-227545371-646016</_dlc_DocId>
    <_dlc_DocIdUrl xmlns="19415a2c-3045-4769-8042-b2d573daa356">
      <Url>https://mst239701.sharepoint.com/sites/Files/_layouts/15/DocIdRedir.aspx?ID=SKCW24DMUQ4M-227545371-646016</Url>
      <Description>SKCW24DMUQ4M-227545371-646016</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2.xml><?xml version="1.0" encoding="utf-8"?>
<ds:datastoreItem xmlns:ds="http://schemas.openxmlformats.org/officeDocument/2006/customXml" ds:itemID="{BAEA8C29-E559-4194-ACA2-D59B06BFE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3FEB3-251C-4221-916E-7B4F338C3048}">
  <ds:schemaRefs>
    <ds:schemaRef ds:uri="http://schemas.microsoft.com/sharepoint/events"/>
  </ds:schemaRefs>
</ds:datastoreItem>
</file>

<file path=customXml/itemProps4.xml><?xml version="1.0" encoding="utf-8"?>
<ds:datastoreItem xmlns:ds="http://schemas.openxmlformats.org/officeDocument/2006/customXml" ds:itemID="{DB3265AA-4190-4938-A7D2-B98235939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Stefanie Steiner | Minergie</cp:lastModifiedBy>
  <cp:revision/>
  <dcterms:created xsi:type="dcterms:W3CDTF">2024-04-04T07:35:38Z</dcterms:created>
  <dcterms:modified xsi:type="dcterms:W3CDTF">2026-01-05T13:24:48Z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0767ace9-513a-47ce-b48d-fb50d9de9607</vt:lpwstr>
  </property>
  <property fmtid="{D5CDD505-2E9C-101B-9397-08002B2CF9AE}" pid="4" name="MediaServiceImageTags">
    <vt:lpwstr/>
  </property>
</Properties>
</file>