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aja.dzakulin\Desktop\"/>
    </mc:Choice>
  </mc:AlternateContent>
  <xr:revisionPtr revIDLastSave="0" documentId="8_{B76374F8-28AC-4468-8BA3-64C11D7CC394}" xr6:coauthVersionLast="47" xr6:coauthVersionMax="47" xr10:uidLastSave="{00000000-0000-0000-0000-000000000000}"/>
  <workbookProtection workbookAlgorithmName="SHA-512" workbookHashValue="8Wud6RcagWe6xt+ZAjMQlDHSAVHglEaK5Y7i7ZfR5CebSMJoTTBrtRCSi8yygLvcks85yAN3XWd/itUylbfU0Q==" workbookSaltValue="yKYMSKWtCddoOyNu9dV3uQ==" workbookSpinCount="100000" lockStructure="1"/>
  <bookViews>
    <workbookView xWindow="-110" yWindow="-110" windowWidth="19420" windowHeight="10300" xr2:uid="{F5CC2DC9-F2D6-412D-93F0-C81FC627C84D}"/>
  </bookViews>
  <sheets>
    <sheet name="Pre_Check" sheetId="1" r:id="rId1"/>
    <sheet name="Liste" sheetId="2" state="hidden" r:id="rId2"/>
    <sheet name="Translation" sheetId="3" state="hidden" r:id="rId3"/>
  </sheets>
  <definedNames>
    <definedName name="_xlnm.Print_Area" localSheetId="0">Pre_Check!$A$1:$G$59</definedName>
    <definedName name="EVT">Liste!$C$5</definedName>
    <definedName name="LST_Antwort">Liste!$B$3:$B$6</definedName>
    <definedName name="LST_AntwortVerweis">Liste!$B$3:$C$6</definedName>
    <definedName name="LST_Wahlvorgaben">Liste!$B$9:$B$10</definedName>
    <definedName name="NO">Liste!$C$4</definedName>
    <definedName name="YES">Liste!$C$3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 l="1"/>
  <c r="C142" i="3" s="1"/>
  <c r="F3" i="3"/>
  <c r="E3" i="3"/>
  <c r="D3" i="3"/>
  <c r="C95" i="3" l="1"/>
  <c r="C31" i="3"/>
  <c r="E41" i="1" s="1"/>
  <c r="C7" i="3"/>
  <c r="B4" i="1" s="1"/>
  <c r="C15" i="3"/>
  <c r="G3" i="1" s="1"/>
  <c r="C23" i="3"/>
  <c r="C8" i="3"/>
  <c r="C16" i="3"/>
  <c r="G4" i="1" s="1"/>
  <c r="C24" i="3"/>
  <c r="J38" i="1" s="1"/>
  <c r="C32" i="3"/>
  <c r="B3" i="2" s="1"/>
  <c r="C40" i="3"/>
  <c r="C2" i="2" s="1"/>
  <c r="C48" i="3"/>
  <c r="C18" i="1" s="1"/>
  <c r="C56" i="3"/>
  <c r="C32" i="1" s="1"/>
  <c r="C64" i="3"/>
  <c r="C47" i="1" s="1"/>
  <c r="C72" i="3"/>
  <c r="C55" i="1" s="1"/>
  <c r="C80" i="3"/>
  <c r="D14" i="1" s="1"/>
  <c r="C88" i="3"/>
  <c r="D22" i="1" s="1"/>
  <c r="C96" i="3"/>
  <c r="D29" i="1" s="1"/>
  <c r="C104" i="3"/>
  <c r="D42" i="1" s="1"/>
  <c r="C112" i="3"/>
  <c r="D50" i="1" s="1"/>
  <c r="C120" i="3"/>
  <c r="D58" i="1" s="1"/>
  <c r="C128" i="3"/>
  <c r="C136" i="3"/>
  <c r="C144" i="3"/>
  <c r="C9" i="3"/>
  <c r="B7" i="1" s="1"/>
  <c r="C17" i="3"/>
  <c r="G5" i="1" s="1"/>
  <c r="C25" i="3"/>
  <c r="I41" i="1" s="1"/>
  <c r="C33" i="3"/>
  <c r="B4" i="2" s="1"/>
  <c r="C41" i="3"/>
  <c r="C49" i="3"/>
  <c r="C20" i="1" s="1"/>
  <c r="C57" i="3"/>
  <c r="C34" i="1" s="1"/>
  <c r="C65" i="3"/>
  <c r="C48" i="1" s="1"/>
  <c r="C73" i="3"/>
  <c r="C56" i="1" s="1"/>
  <c r="C81" i="3"/>
  <c r="D15" i="1" s="1"/>
  <c r="C89" i="3"/>
  <c r="D23" i="1" s="1"/>
  <c r="C97" i="3"/>
  <c r="D30" i="1" s="1"/>
  <c r="C105" i="3"/>
  <c r="D43" i="1" s="1"/>
  <c r="C113" i="3"/>
  <c r="D51" i="1" s="1"/>
  <c r="C121" i="3"/>
  <c r="C129" i="3"/>
  <c r="C137" i="3"/>
  <c r="C10" i="3"/>
  <c r="B9" i="1" s="1"/>
  <c r="C18" i="3"/>
  <c r="I2" i="1" s="1"/>
  <c r="C26" i="3"/>
  <c r="B39" i="1" s="1"/>
  <c r="C34" i="3"/>
  <c r="B5" i="2" s="1"/>
  <c r="C42" i="3"/>
  <c r="C10" i="1" s="1"/>
  <c r="C50" i="3"/>
  <c r="C21" i="1" s="1"/>
  <c r="C58" i="3"/>
  <c r="C36" i="1" s="1"/>
  <c r="C66" i="3"/>
  <c r="C49" i="1" s="1"/>
  <c r="C74" i="3"/>
  <c r="C57" i="1" s="1"/>
  <c r="C82" i="3"/>
  <c r="D16" i="1" s="1"/>
  <c r="C90" i="3"/>
  <c r="D24" i="1" s="1"/>
  <c r="C98" i="3"/>
  <c r="D31" i="1" s="1"/>
  <c r="C106" i="3"/>
  <c r="D44" i="1" s="1"/>
  <c r="C114" i="3"/>
  <c r="D52" i="1" s="1"/>
  <c r="C122" i="3"/>
  <c r="C130" i="3"/>
  <c r="C138" i="3"/>
  <c r="C39" i="3"/>
  <c r="C47" i="3"/>
  <c r="C17" i="1" s="1"/>
  <c r="C55" i="3"/>
  <c r="C31" i="1" s="1"/>
  <c r="C63" i="3"/>
  <c r="C46" i="1" s="1"/>
  <c r="C71" i="3"/>
  <c r="C54" i="1" s="1"/>
  <c r="C79" i="3"/>
  <c r="D13" i="1" s="1"/>
  <c r="C87" i="3"/>
  <c r="D21" i="1" s="1"/>
  <c r="C103" i="3"/>
  <c r="D36" i="1" s="1"/>
  <c r="C111" i="3"/>
  <c r="D49" i="1" s="1"/>
  <c r="C119" i="3"/>
  <c r="D57" i="1" s="1"/>
  <c r="C127" i="3"/>
  <c r="C135" i="3"/>
  <c r="C143" i="3"/>
  <c r="C11" i="3"/>
  <c r="D9" i="1" s="1"/>
  <c r="C19" i="3"/>
  <c r="I9" i="1" s="1"/>
  <c r="C27" i="3"/>
  <c r="C35" i="3"/>
  <c r="B9" i="2" s="1"/>
  <c r="C43" i="3"/>
  <c r="C13" i="1" s="1"/>
  <c r="C51" i="3"/>
  <c r="C26" i="1" s="1"/>
  <c r="C59" i="3"/>
  <c r="C42" i="1" s="1"/>
  <c r="C67" i="3"/>
  <c r="C50" i="1" s="1"/>
  <c r="C75" i="3"/>
  <c r="C58" i="1" s="1"/>
  <c r="C83" i="3"/>
  <c r="D17" i="1" s="1"/>
  <c r="C91" i="3"/>
  <c r="D25" i="1" s="1"/>
  <c r="C99" i="3"/>
  <c r="D32" i="1" s="1"/>
  <c r="C107" i="3"/>
  <c r="D45" i="1" s="1"/>
  <c r="C115" i="3"/>
  <c r="D53" i="1" s="1"/>
  <c r="C123" i="3"/>
  <c r="C131" i="3"/>
  <c r="C139" i="3"/>
  <c r="C4" i="3"/>
  <c r="B1" i="1" s="1"/>
  <c r="C12" i="3"/>
  <c r="E9" i="1" s="1"/>
  <c r="C20" i="3"/>
  <c r="I20" i="1" s="1"/>
  <c r="C28" i="3"/>
  <c r="C36" i="3"/>
  <c r="B10" i="2" s="1"/>
  <c r="C44" i="3"/>
  <c r="C14" i="1" s="1"/>
  <c r="C52" i="3"/>
  <c r="C27" i="1" s="1"/>
  <c r="C60" i="3"/>
  <c r="C43" i="1" s="1"/>
  <c r="C68" i="3"/>
  <c r="C51" i="1" s="1"/>
  <c r="C76" i="3"/>
  <c r="D10" i="1" s="1"/>
  <c r="C84" i="3"/>
  <c r="D18" i="1" s="1"/>
  <c r="C92" i="3"/>
  <c r="D26" i="1" s="1"/>
  <c r="C100" i="3"/>
  <c r="D33" i="1" s="1"/>
  <c r="C108" i="3"/>
  <c r="D46" i="1" s="1"/>
  <c r="C116" i="3"/>
  <c r="D54" i="1" s="1"/>
  <c r="C124" i="3"/>
  <c r="C132" i="3"/>
  <c r="C140" i="3"/>
  <c r="C5" i="3"/>
  <c r="B2" i="1" s="1"/>
  <c r="C13" i="3"/>
  <c r="C21" i="3"/>
  <c r="C29" i="3"/>
  <c r="B41" i="1" s="1"/>
  <c r="C37" i="3"/>
  <c r="A1" i="2" s="1"/>
  <c r="C45" i="3"/>
  <c r="C15" i="1" s="1"/>
  <c r="C53" i="3"/>
  <c r="C29" i="1" s="1"/>
  <c r="C61" i="3"/>
  <c r="C44" i="1" s="1"/>
  <c r="C69" i="3"/>
  <c r="C52" i="1" s="1"/>
  <c r="C77" i="3"/>
  <c r="D11" i="1" s="1"/>
  <c r="C85" i="3"/>
  <c r="C93" i="3"/>
  <c r="D27" i="1" s="1"/>
  <c r="C101" i="3"/>
  <c r="D34" i="1" s="1"/>
  <c r="C109" i="3"/>
  <c r="D47" i="1" s="1"/>
  <c r="C117" i="3"/>
  <c r="D55" i="1" s="1"/>
  <c r="C125" i="3"/>
  <c r="C133" i="3"/>
  <c r="C141" i="3"/>
  <c r="C6" i="3"/>
  <c r="B3" i="1" s="1"/>
  <c r="C14" i="3"/>
  <c r="C22" i="3"/>
  <c r="C30" i="3"/>
  <c r="D41" i="1" s="1"/>
  <c r="C38" i="3"/>
  <c r="A3" i="2" s="1"/>
  <c r="C46" i="3"/>
  <c r="C16" i="1" s="1"/>
  <c r="C54" i="3"/>
  <c r="C30" i="1" s="1"/>
  <c r="C62" i="3"/>
  <c r="C45" i="1" s="1"/>
  <c r="C70" i="3"/>
  <c r="C53" i="1" s="1"/>
  <c r="C78" i="3"/>
  <c r="C86" i="3"/>
  <c r="D20" i="1" s="1"/>
  <c r="C94" i="3"/>
  <c r="D28" i="1" s="1"/>
  <c r="C102" i="3"/>
  <c r="D35" i="1" s="1"/>
  <c r="C110" i="3"/>
  <c r="D48" i="1" s="1"/>
  <c r="C118" i="3"/>
  <c r="D56" i="1" s="1"/>
  <c r="C126" i="3"/>
  <c r="C134" i="3"/>
  <c r="J31" i="1" l="1"/>
  <c r="J26" i="1"/>
  <c r="K24" i="1"/>
  <c r="K21" i="1"/>
  <c r="K22" i="1"/>
  <c r="I32" i="1"/>
  <c r="I33" i="1"/>
  <c r="F29" i="1"/>
  <c r="I34" i="1"/>
  <c r="I29" i="1"/>
  <c r="I28" i="1"/>
  <c r="I27" i="1"/>
  <c r="F9" i="1"/>
  <c r="D19" i="1"/>
  <c r="D12" i="1"/>
  <c r="I39" i="1"/>
  <c r="B40" i="1" s="1"/>
  <c r="B5" i="1"/>
  <c r="A9" i="2"/>
  <c r="I38" i="1"/>
  <c r="C8" i="2"/>
  <c r="G41" i="1"/>
  <c r="G9" i="1"/>
  <c r="F41" i="1"/>
  <c r="J20" i="1"/>
  <c r="I10" i="1"/>
  <c r="I35" i="1"/>
  <c r="I21" i="1"/>
  <c r="J21" i="1" s="1"/>
  <c r="I22" i="1"/>
  <c r="J22" i="1" s="1"/>
  <c r="I11" i="1"/>
  <c r="F18" i="1"/>
  <c r="F20" i="1"/>
  <c r="F17" i="1"/>
  <c r="I43" i="1"/>
  <c r="I44" i="1"/>
  <c r="I45" i="1"/>
  <c r="I46" i="1"/>
  <c r="I47" i="1"/>
  <c r="I48" i="1"/>
  <c r="I49" i="1"/>
  <c r="I50" i="1"/>
  <c r="I51" i="1"/>
  <c r="I52" i="1"/>
  <c r="I53" i="1"/>
  <c r="I54" i="1"/>
  <c r="I55" i="1"/>
  <c r="I56" i="1"/>
  <c r="I57" i="1"/>
  <c r="I58" i="1"/>
  <c r="I42" i="1"/>
  <c r="J33" i="1" l="1"/>
  <c r="F32" i="1" s="1"/>
  <c r="J28" i="1"/>
  <c r="F27" i="1" s="1"/>
  <c r="J35" i="1"/>
  <c r="F34" i="1" s="1"/>
  <c r="J39" i="1"/>
  <c r="F10" i="1"/>
  <c r="I59" i="1"/>
  <c r="J59" i="1" l="1"/>
  <c r="F42" i="1"/>
  <c r="F36" i="1"/>
  <c r="F30" i="1"/>
  <c r="F31" i="1"/>
  <c r="F26" i="1"/>
  <c r="F16" i="1"/>
  <c r="F14" i="1"/>
  <c r="F15" i="1"/>
  <c r="F13" i="1"/>
  <c r="I23" i="1"/>
  <c r="J23" i="1" s="1"/>
  <c r="I24" i="1"/>
  <c r="J24" i="1" s="1"/>
  <c r="I25" i="1"/>
  <c r="J25" i="1" s="1"/>
  <c r="K25" i="1" l="1"/>
  <c r="F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C5" authorId="0" shapeId="0" xr:uid="{38A23A0C-32CD-431A-9886-1E4406161C95}">
      <text>
        <r>
          <rPr>
            <sz val="9"/>
            <color indexed="81"/>
            <rFont val="Segoe UI"/>
            <family val="2"/>
          </rPr>
          <t>Entspricht die EBF der erhaltenen Bestandesbauten 2/3 oder mehr der künftigen EBF des Areals?</t>
        </r>
      </text>
    </comment>
  </commentList>
</comments>
</file>

<file path=xl/sharedStrings.xml><?xml version="1.0" encoding="utf-8"?>
<sst xmlns="http://schemas.openxmlformats.org/spreadsheetml/2006/main" count="430" uniqueCount="418">
  <si>
    <t>-</t>
  </si>
  <si>
    <t xml:space="preserve">A1 </t>
  </si>
  <si>
    <t xml:space="preserve">B1 </t>
  </si>
  <si>
    <t xml:space="preserve">B2 </t>
  </si>
  <si>
    <t xml:space="preserve">B3 </t>
  </si>
  <si>
    <t xml:space="preserve">C1 </t>
  </si>
  <si>
    <t xml:space="preserve">C2 </t>
  </si>
  <si>
    <t xml:space="preserve">C3 </t>
  </si>
  <si>
    <t xml:space="preserve">C4 </t>
  </si>
  <si>
    <t xml:space="preserve">C6 </t>
  </si>
  <si>
    <t xml:space="preserve">D1 </t>
  </si>
  <si>
    <t xml:space="preserve">D2 </t>
  </si>
  <si>
    <t xml:space="preserve">D3 </t>
  </si>
  <si>
    <t xml:space="preserve">E1 </t>
  </si>
  <si>
    <t xml:space="preserve">E2 </t>
  </si>
  <si>
    <t xml:space="preserve">E3 </t>
  </si>
  <si>
    <t xml:space="preserve">E4 </t>
  </si>
  <si>
    <t xml:space="preserve">E5 </t>
  </si>
  <si>
    <t xml:space="preserve">B4 </t>
  </si>
  <si>
    <t xml:space="preserve">B5 </t>
  </si>
  <si>
    <t xml:space="preserve">B6 </t>
  </si>
  <si>
    <t xml:space="preserve">C7 </t>
  </si>
  <si>
    <t>C8</t>
  </si>
  <si>
    <t>C9</t>
  </si>
  <si>
    <t>C10</t>
  </si>
  <si>
    <t xml:space="preserve">D4 </t>
  </si>
  <si>
    <t xml:space="preserve">D5 </t>
  </si>
  <si>
    <t xml:space="preserve">D6 </t>
  </si>
  <si>
    <t xml:space="preserve">D7 </t>
  </si>
  <si>
    <t>E6</t>
  </si>
  <si>
    <t>E7</t>
  </si>
  <si>
    <t>E8</t>
  </si>
  <si>
    <t>E9</t>
  </si>
  <si>
    <t>E10</t>
  </si>
  <si>
    <t>Language</t>
  </si>
  <si>
    <t>deutsch</t>
  </si>
  <si>
    <t>Version</t>
  </si>
  <si>
    <t>français</t>
  </si>
  <si>
    <t>Index</t>
  </si>
  <si>
    <t>Choosen language</t>
  </si>
  <si>
    <t>italiano</t>
  </si>
  <si>
    <t>Versione</t>
  </si>
  <si>
    <t>Pre-Check Minergie-Areal</t>
  </si>
  <si>
    <t>Pre-Check Minergie-Quartier</t>
  </si>
  <si>
    <t>Pre-Check Minergie-Quartiere</t>
  </si>
  <si>
    <t>Bezeichnung Areal</t>
  </si>
  <si>
    <t>Nom du quartier</t>
  </si>
  <si>
    <t>Nome del quartiere</t>
  </si>
  <si>
    <t>Datum</t>
  </si>
  <si>
    <t>Date</t>
  </si>
  <si>
    <t>Data</t>
  </si>
  <si>
    <t>Anteil Bestandesbauten</t>
  </si>
  <si>
    <t>Part des bâtiments existants</t>
  </si>
  <si>
    <t>Quota di edifici esistenti</t>
  </si>
  <si>
    <t>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t>
  </si>
  <si>
    <t>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t>
  </si>
  <si>
    <t>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t>
  </si>
  <si>
    <t>Pflichtvorgaben</t>
  </si>
  <si>
    <t>Exigences</t>
  </si>
  <si>
    <t>Requisiti obbligatori</t>
  </si>
  <si>
    <t>Frage</t>
  </si>
  <si>
    <t>Question</t>
  </si>
  <si>
    <t>Domanda</t>
  </si>
  <si>
    <t>Antwort</t>
  </si>
  <si>
    <t>Réponse</t>
  </si>
  <si>
    <t>Risposta</t>
  </si>
  <si>
    <t>Bewertung</t>
  </si>
  <si>
    <t>Évaluation</t>
  </si>
  <si>
    <t>Valutazione</t>
  </si>
  <si>
    <t>Kommentar</t>
  </si>
  <si>
    <t>Commentaire</t>
  </si>
  <si>
    <t>Commento</t>
  </si>
  <si>
    <t>Keine Probleme zu erwarten</t>
  </si>
  <si>
    <t>Aucun problème attendu</t>
  </si>
  <si>
    <t>Non si prevedono problemi</t>
  </si>
  <si>
    <t>Detaillierter zu prüfen</t>
  </si>
  <si>
    <t>À examiner plus en détail</t>
  </si>
  <si>
    <t>Da esaminare più nel dettaglio</t>
  </si>
  <si>
    <t>Möglicher Stolperstein</t>
  </si>
  <si>
    <t>Problème possible</t>
  </si>
  <si>
    <t>Possibile problema</t>
  </si>
  <si>
    <t>Index für Farbcode</t>
  </si>
  <si>
    <t>Index pour le code couleur</t>
  </si>
  <si>
    <t>Indice per il codice cromatico</t>
  </si>
  <si>
    <t>Bestandesbauten und Neubauten</t>
  </si>
  <si>
    <t>Bâtiments existants et nouveaux bâtiments</t>
  </si>
  <si>
    <t>Edifici esistenti e edifici nuovi</t>
  </si>
  <si>
    <t>Anzahl negative Punkte für CO2</t>
  </si>
  <si>
    <r>
      <t>Nombre de points négatifs pour le CO</t>
    </r>
    <r>
      <rPr>
        <vertAlign val="subscript"/>
        <sz val="10"/>
        <rFont val="Arial"/>
        <family val="2"/>
      </rPr>
      <t>2</t>
    </r>
  </si>
  <si>
    <t>Numero di punti negativi per la CO2</t>
  </si>
  <si>
    <t>Vielleicht = Ja</t>
  </si>
  <si>
    <t>Peut-être = Oui</t>
  </si>
  <si>
    <t>Forse = sì</t>
  </si>
  <si>
    <t>Achtung: Frage doppelt gewertet</t>
  </si>
  <si>
    <t>Attention : question évaluée deux fois</t>
  </si>
  <si>
    <t>Attenzione: domanda valutata in doppio</t>
  </si>
  <si>
    <t>Anzahl Wahlvorgaben</t>
  </si>
  <si>
    <t>Nombre de mesures à choix prévues</t>
  </si>
  <si>
    <t>Numero di requisiti facoltativi</t>
  </si>
  <si>
    <t>Anzahl "vielleicht"</t>
  </si>
  <si>
    <t>Nombre de "peut-être"</t>
  </si>
  <si>
    <t>Numero di "forse"</t>
  </si>
  <si>
    <t>Wahlvorgabe gewählt</t>
  </si>
  <si>
    <t>Mesures à choix sélectionnées</t>
  </si>
  <si>
    <t>Requisiti facoltativi selezionati</t>
  </si>
  <si>
    <t>Welche der folgenden Wahlvorgaben sollen / könnten im Areal umgesetzt werden? Geben Sie für die Bewertung in allen Feldern eine Antwort.</t>
  </si>
  <si>
    <t>Parmi les mesures suivantes, lesquelles seront / pourraient être mises en œuvre dans le quartier ? Pour l'évaluation, donnez une réponse dans toutes les cases.</t>
  </si>
  <si>
    <t>Quali dei seguenti requisiti facoltativi dovrebbero/potrebbero essere implementate nel quartiere? Si prega di dare una risposta in tutti i campi per la valutazione.</t>
  </si>
  <si>
    <t>Bitte ganz oben den Anteil Bestandesbauten angeben.</t>
  </si>
  <si>
    <t>Veuillez indiquer tout en haut la part de bâtiments existants après transformation du quartier.</t>
  </si>
  <si>
    <t>Indicare sopra la percentuale di edifici esistenti.</t>
  </si>
  <si>
    <t xml:space="preserve">Für die Zertifizierung nach Minergie-Areal muss mindestens die folgende Anzahl Wahlvorgaben umgesetzt werden: </t>
  </si>
  <si>
    <t xml:space="preserve">Pour obtenir la certification Minergie-Quartier, il faut mettre en œuvre au moins le nombre suivant de mesures à choix : </t>
  </si>
  <si>
    <t xml:space="preserve">Per la certificazione Minergie-Quartiere, devono essere soddisfatti almeno i seguenti requisiti facoltativi: </t>
  </si>
  <si>
    <t>Wahlvorgaben</t>
  </si>
  <si>
    <t>Mesures à choix</t>
  </si>
  <si>
    <t>Requisiti facoltativi</t>
  </si>
  <si>
    <t>Beschreibung</t>
  </si>
  <si>
    <t>Description</t>
  </si>
  <si>
    <t>Descrizione</t>
  </si>
  <si>
    <t>Umsetzung möglich?</t>
  </si>
  <si>
    <t>Prévu ?</t>
  </si>
  <si>
    <t>Implementazione possibile?</t>
  </si>
  <si>
    <t>Ja</t>
  </si>
  <si>
    <t>Oui</t>
  </si>
  <si>
    <t>Sì</t>
  </si>
  <si>
    <t>Nein</t>
  </si>
  <si>
    <t>Non</t>
  </si>
  <si>
    <t>No</t>
  </si>
  <si>
    <t>Vielleicht</t>
  </si>
  <si>
    <t>Peut-être</t>
  </si>
  <si>
    <t>Forse</t>
  </si>
  <si>
    <t>Anteil Bestandesbauten ist kleiner als  2/3 der totalen EBF</t>
  </si>
  <si>
    <t>La part des bâtiments existants sera inférieure à 2/3 de la SRE totale.</t>
  </si>
  <si>
    <t>La quota di edifici esistenti è minore di 2/3 della AE totale.</t>
  </si>
  <si>
    <t>Anteil Bestandesbauten ist gleich oder grösser als 2/3 der totalen EBF</t>
  </si>
  <si>
    <t>La part des bâtiments existants sera égale ou supérieure à 2/3 de la SRE totale.</t>
  </si>
  <si>
    <t>La quota di edifici esistenti è uguale o maggiore di 2/3 della AE totale.</t>
  </si>
  <si>
    <t>Liste</t>
  </si>
  <si>
    <t>Lista</t>
  </si>
  <si>
    <t>Wert</t>
  </si>
  <si>
    <t>Valeur</t>
  </si>
  <si>
    <t>Valore</t>
  </si>
  <si>
    <t>Für die Auswertung muss bei allen Wahlvorgaben etwas angegeben werden.</t>
  </si>
  <si>
    <t>Pour l'évaluation, il faut indiquer quelque chose pour toutes les mesures à choix.</t>
  </si>
  <si>
    <t>Per la valutazione è necessario indicare qualcosa per tutti i requisiti facoltativi.</t>
  </si>
  <si>
    <t xml:space="preserve">A1.1 </t>
  </si>
  <si>
    <t>Zertifizierung nach Minergie (-P/-A)</t>
  </si>
  <si>
    <t>Certification Minergie (-P/-A)</t>
  </si>
  <si>
    <t>Certificazione secondo Minergie (-P/-A)</t>
  </si>
  <si>
    <t xml:space="preserve">B1.1 </t>
  </si>
  <si>
    <t>Organisation</t>
  </si>
  <si>
    <t>Structure de la gérance du quartier</t>
  </si>
  <si>
    <t>Organizzazione</t>
  </si>
  <si>
    <t xml:space="preserve">B1.2 </t>
  </si>
  <si>
    <t>Monitoring mit Energiemanagementsystem (EMS)</t>
  </si>
  <si>
    <t>Monitoring avec système de gestion de l'énergie (SGE)</t>
  </si>
  <si>
    <t>Monitoraggio tramite sistemi di gestione dell'energia (EMS)</t>
  </si>
  <si>
    <t xml:space="preserve">B1.3 </t>
  </si>
  <si>
    <t>Überprüfung der energetischen Messwerte</t>
  </si>
  <si>
    <t>Vérification des valeurs des mesures énergétiques</t>
  </si>
  <si>
    <t>Verifica dei valori energetici misurati</t>
  </si>
  <si>
    <t xml:space="preserve">C1.1 </t>
  </si>
  <si>
    <t>Energie und Treibhausgase im Betrieb</t>
  </si>
  <si>
    <t>Énergie et EGES en exploitation</t>
  </si>
  <si>
    <t>Energia e gas serra durante l'esercizio</t>
  </si>
  <si>
    <t xml:space="preserve">C1.2 </t>
  </si>
  <si>
    <t>Nutzung thermische Energie</t>
  </si>
  <si>
    <t>Utilisation de l'énergie thermique</t>
  </si>
  <si>
    <t>Utilizzo di energia termica</t>
  </si>
  <si>
    <t xml:space="preserve">C1.3 </t>
  </si>
  <si>
    <t>Fossilfreie Fernwärme</t>
  </si>
  <si>
    <t>Chauffage à distance sans énergie fossile</t>
  </si>
  <si>
    <t>Teleriscaldamento senza fonti fossili</t>
  </si>
  <si>
    <t xml:space="preserve">C1.4 </t>
  </si>
  <si>
    <t>Nutzung solare Energie</t>
  </si>
  <si>
    <t>Utilisation de l'énergie solaire</t>
  </si>
  <si>
    <t>Utilizzo di energia solare</t>
  </si>
  <si>
    <t xml:space="preserve">C2.1 </t>
  </si>
  <si>
    <t>Treibhausgasemissionen in der Erstellung</t>
  </si>
  <si>
    <t>Émissions grises</t>
  </si>
  <si>
    <t>Emissioni di gas serra nella costruzione</t>
  </si>
  <si>
    <t xml:space="preserve">D1.1 </t>
  </si>
  <si>
    <t>Grünflächen</t>
  </si>
  <si>
    <t>Espaces verts</t>
  </si>
  <si>
    <t>Spazi verdi</t>
  </si>
  <si>
    <t xml:space="preserve">D1.2 </t>
  </si>
  <si>
    <t>Beschattung durch Bäume</t>
  </si>
  <si>
    <t>Ombrage par les arbres</t>
  </si>
  <si>
    <t>Ombreggiamento attraverso alberature</t>
  </si>
  <si>
    <t xml:space="preserve">D1.3 </t>
  </si>
  <si>
    <t>Naturnahe Bewirtschaftung des Niederschlagswassers</t>
  </si>
  <si>
    <t>Gestion naturelle des eaux de pluie</t>
  </si>
  <si>
    <t>Gestione delle acque piovane vicina alla natura</t>
  </si>
  <si>
    <t xml:space="preserve">E1.1 </t>
  </si>
  <si>
    <t>Angebot Veloabstellplätze</t>
  </si>
  <si>
    <t>Offre de places de stationnement pour vélos</t>
  </si>
  <si>
    <t>Offerta di parcheggi per le biciclette</t>
  </si>
  <si>
    <t xml:space="preserve">E1.2 </t>
  </si>
  <si>
    <t>Nutzerfreundlichkeit der Veloabstellplätze</t>
  </si>
  <si>
    <t>Convivialité des places de stationnement pour vélos</t>
  </si>
  <si>
    <t>Praticità d'uso dei parcheggi per le biciclette</t>
  </si>
  <si>
    <t xml:space="preserve">E1.3 </t>
  </si>
  <si>
    <t>Erschliessung</t>
  </si>
  <si>
    <t>Facilité d'accès au quartier</t>
  </si>
  <si>
    <t>Accessibilità</t>
  </si>
  <si>
    <t xml:space="preserve">E2.1 </t>
  </si>
  <si>
    <t>Elektromobilität</t>
  </si>
  <si>
    <t>Mobilité électrique</t>
  </si>
  <si>
    <t>Elettromobilità</t>
  </si>
  <si>
    <t xml:space="preserve">E2.2 </t>
  </si>
  <si>
    <t>Fahrzeug-Sharing</t>
  </si>
  <si>
    <t>Partage de véhicules</t>
  </si>
  <si>
    <t>Car-sharing</t>
  </si>
  <si>
    <t xml:space="preserve">B1.4 </t>
  </si>
  <si>
    <t>Sicherstellung einer hohen Nutzungsdichte</t>
  </si>
  <si>
    <t>Densité d'utilisation élevée</t>
  </si>
  <si>
    <t>Garantire un'elevata densità di utilizzo</t>
  </si>
  <si>
    <t xml:space="preserve">B1.5 </t>
  </si>
  <si>
    <t>Visualisierung von Messgrössen für Nutzende</t>
  </si>
  <si>
    <t>Visualisation des indices de conso. pour les usagers</t>
  </si>
  <si>
    <t>Visualizzazione delle grandezze misurabili per gli utenti</t>
  </si>
  <si>
    <t xml:space="preserve">B1.6 </t>
  </si>
  <si>
    <t>Joker Areal-Management</t>
  </si>
  <si>
    <t>Joker "Gérance du quartier"</t>
  </si>
  <si>
    <t>Jolly gestione del quartiere</t>
  </si>
  <si>
    <t xml:space="preserve">C1.5 </t>
  </si>
  <si>
    <t>Innovative Speicherlösungen</t>
  </si>
  <si>
    <t>Solutions de stockage innovantes</t>
  </si>
  <si>
    <t>Soluzioni di stoccaggio innovative</t>
  </si>
  <si>
    <t xml:space="preserve">C2.2 </t>
  </si>
  <si>
    <t>Einsatz lokaler Ressourcen</t>
  </si>
  <si>
    <t>Utilisation de ressources locales</t>
  </si>
  <si>
    <t xml:space="preserve">Utilizzo di risorse locali </t>
  </si>
  <si>
    <t xml:space="preserve">C2.3 </t>
  </si>
  <si>
    <t xml:space="preserve">Wiederverwendung von Bauteilgruppen </t>
  </si>
  <si>
    <t xml:space="preserve">Réemploi d'éléments de construction </t>
  </si>
  <si>
    <t>Riuso di gruppi di componenti</t>
  </si>
  <si>
    <t xml:space="preserve">C2.4 </t>
  </si>
  <si>
    <t>Wenig Erdbewegungen für Geländegestaltung</t>
  </si>
  <si>
    <t>Minimisation des mouvements de terre pour l'aménagement du terrain</t>
  </si>
  <si>
    <t>Movimenti di terra minimi nella progettazione del terreno</t>
  </si>
  <si>
    <t xml:space="preserve">C2.5 </t>
  </si>
  <si>
    <t>Joker Energie und Treibhausgase</t>
  </si>
  <si>
    <t>Joker "Énergie et gaz à effet de serre"</t>
  </si>
  <si>
    <t>Jolly energia e gas serra</t>
  </si>
  <si>
    <t xml:space="preserve">D1.4 </t>
  </si>
  <si>
    <t>Durchlüftung im Areal</t>
  </si>
  <si>
    <t>Aération du quartier</t>
  </si>
  <si>
    <t>Ventilazione nel quartiere</t>
  </si>
  <si>
    <t xml:space="preserve">D1.5 </t>
  </si>
  <si>
    <t>Niederschlagswasser-nutzung</t>
  </si>
  <si>
    <t>Utilisation d'eau de pluie</t>
  </si>
  <si>
    <t>Utilizzo dell'acqua piovana</t>
  </si>
  <si>
    <t xml:space="preserve">D1.6 </t>
  </si>
  <si>
    <t>Keine Unterbauung von Freiflächen</t>
  </si>
  <si>
    <t>Pas de constructions souterraines en dehors de l’emprise au sol des bâtiments</t>
  </si>
  <si>
    <t>Nessuna sotto-costruzione degli spazi aperti</t>
  </si>
  <si>
    <t xml:space="preserve">D1.7 </t>
  </si>
  <si>
    <t>Joker Komfort und Klimaanpassung</t>
  </si>
  <si>
    <t>Joker "Confort et adaptation au climat"</t>
  </si>
  <si>
    <t>Jolly comfort e adattamento al clima</t>
  </si>
  <si>
    <t xml:space="preserve">E2.3 </t>
  </si>
  <si>
    <t>Minimum an Personenwagen-Abstellplätzen</t>
  </si>
  <si>
    <t>Minimisation des places de parc pour voitures</t>
  </si>
  <si>
    <t xml:space="preserve">Minimizzazione del numero di parcheggu per auto </t>
  </si>
  <si>
    <t xml:space="preserve">E2.4 </t>
  </si>
  <si>
    <t>Areal-interne Angebote zur Verkehrsreduktion</t>
  </si>
  <si>
    <t>Mesures de réduction du trafic</t>
  </si>
  <si>
    <t>Offerte interne al quartiere per ridurre il traffico</t>
  </si>
  <si>
    <t xml:space="preserve">E2.5 </t>
  </si>
  <si>
    <t>Massnahmen zur MIV-Reduktion</t>
  </si>
  <si>
    <t>Mesures pour réduire le TIM</t>
  </si>
  <si>
    <t>Misure per la riduzione del TPM</t>
  </si>
  <si>
    <t xml:space="preserve">E2.6 </t>
  </si>
  <si>
    <t>Bidirektionale Ladestationen</t>
  </si>
  <si>
    <t>Stations de recharge bidirectionnelles</t>
  </si>
  <si>
    <t>Stazioni di ricarica bidirezionali</t>
  </si>
  <si>
    <t xml:space="preserve">E2.7 </t>
  </si>
  <si>
    <t>Joker Mobilität</t>
  </si>
  <si>
    <t>Joker "Mobilité"</t>
  </si>
  <si>
    <t>Jolly mobilità</t>
  </si>
  <si>
    <t>Sind Sie bereit, alle Neubauten nach Minergie, Minergie-P oder Minergie-A zu zertifizieren (mit oder ohne Zusatz ECO)?</t>
  </si>
  <si>
    <t>La certification Minergie, Minergie-P ou Minergie-A de toutes les nouvelles constructions (avec ou sans le complément ECO) est-elle prévue?</t>
  </si>
  <si>
    <t>Prevedete di certificare tutti i nuovi edifici secondo Minergie, Minergie-P o Minergie-A (con o senza il complemento ECO)?</t>
  </si>
  <si>
    <t>Gibt es Bestandesbauten im Areal, die erhalten bleiben?</t>
  </si>
  <si>
    <t>Y a-t-il des bâtiments existants qui doivent être conservés ?</t>
  </si>
  <si>
    <t>Ci sono degli edifici esistenti all'interno del quartiere che saranno conservati?</t>
  </si>
  <si>
    <t>Sind Sie bereit, die Bestandesbauten nach Minergie zu erneuern oder erreichen die Gebäudehüllen die GEAK Gebäudehülle Klasse C, resp. werden sie entsprechend erneuert?
Schutzbauten: individuelle Erneuerungs-Massnahmen.</t>
  </si>
  <si>
    <t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t>
  </si>
  <si>
    <t>Siete disposti a risanare gli edifici esistenti secondo Minergie oppure di raggiungere la classe C per l'involucro secondo CECE; rispettivamente sono risanati di conseguenza? 
Edifici protetti: misure di risanamento individuali</t>
  </si>
  <si>
    <t>Kann eine Organisation gegründet werden, die von allen Grundeigentümern getragen wird und die während der Areal-Entwicklung und in der Anfangsphase des Betriebs gewisse Lenkungsaufgaben übernimmt?</t>
  </si>
  <si>
    <t>Est-il possible de créer une gérance commune pour tous les propriétaires fonciers et qui dirige le développement ou la transformation du quartier et la phase initiale de son exploitation ?</t>
  </si>
  <si>
    <t>È possibile fondare un'organizzazione sostenuta da tutti i proprietari che diriga i compiti durante lo sviluppo del quartiere e la fase iniziale dell'esercizio?</t>
  </si>
  <si>
    <t>Sind Sie bereit, ein Minergie-Modul Monitoring oder ein gleichwertiges System zu installieren? D.h. ein System, das eine Auswertung der energetischen Messwerte auf Areal- und auf Gebäudeebene erlaubt und einen Vergleich von Plan- und Messwerten ermöglicht.</t>
  </si>
  <si>
    <t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t>
  </si>
  <si>
    <t>Prevedete di installare un modulo di monitoraggio Minergie o un sistema equivalente? In altre parole, un sistema che vi permetta di analizzare i valori misurati relativi all'energia a livello di quartiere e di edifici e di confrontare i valori pianificati con quelli misurati.</t>
  </si>
  <si>
    <t>Sind Sie bereit, die energetischen Messwerte in den ersten Betriebsjahren überprüfen zu lassen und bei Auffälligkeiten eine Betriebsoptimierung durchführen zu lassen?</t>
  </si>
  <si>
    <t>Un contrôle par Minergie des indices de performance énergétiques basés sur les consommations mesurées au cours des premières années d'exploitation et l'optimisation nécessaire en cas d'anomalies est-il possible ?</t>
  </si>
  <si>
    <t>Siete disposti a far controllare i valori di misurazione dell'energia nei primi anni di esercizio e a ottimizzare l'esercizio in caso di anomalie?</t>
  </si>
  <si>
    <t>Wird die Wärme (Heizung und Warmwasser) in allen Gebäuden mit erneuerbaren Energien erzeugt, respektive auf Erneuerbare umgestellt?</t>
  </si>
  <si>
    <t>La chaleur (chauffage et eau chaude) est-elle produite avec des énergies renouvelables dans tous les bâtiments, ou cela est-il prévu ?</t>
  </si>
  <si>
    <t>Il calore (riscaldamento e acqua calda) in tutti gli edifici è generato utilizzando energie rinnovabili, rispettivamente è prevista la conversione in energie rinnovabili?</t>
  </si>
  <si>
    <t>Wird oder wurde ein Energiekonzept für die thermische Energieversorgung erstellt?</t>
  </si>
  <si>
    <t>Un concept énergétique est-il ou sera-t-il été élaboré pour l'approvisionnement en énergie thermique ?</t>
  </si>
  <si>
    <t>È o sarà elaborato un concetto energetico per la fornitura di energia termica?</t>
  </si>
  <si>
    <t>Ist der Anschluss an ein Fernwärmenetz geplant?</t>
  </si>
  <si>
    <t>Le raccordement à un réseau de chauffage à distance est-il prévu ?</t>
  </si>
  <si>
    <t>È previsto l'allacciamento a una rete di teleriscaldamento?</t>
  </si>
  <si>
    <t>Ist der Anteil der Anteil der fossilen Energieträger in der Fernwärme maximal 25%?</t>
  </si>
  <si>
    <t>La part d'énergie fossile dans ce chauffage à distance est-elle inférieure à 25 % ?</t>
  </si>
  <si>
    <t>La percentuale di combustibili fossili nel teleriscaldamento è al massimo del 25%?</t>
  </si>
  <si>
    <t>Wird das Potenzial der solaren Energieproduktion auf den Dächern ausgenutzt?</t>
  </si>
  <si>
    <t>Le potentiel de production d'énergie solaire sur les toits est-il exploité ?</t>
  </si>
  <si>
    <t>Viene sfruttato il potenziale della produzione di energia solare sui tetti?</t>
  </si>
  <si>
    <t>Planen Sie mehr als ein neues UG?</t>
  </si>
  <si>
    <t>La construction de plus d'un niveau sous-terrain est-elle prévue ?</t>
  </si>
  <si>
    <t>Prevedete la costruzione di più di un piano interrato?</t>
  </si>
  <si>
    <t>Werden viele Gebäude rückgebaut, die weniger als 60 Jahre alt sind?</t>
  </si>
  <si>
    <t>De nombreux bâtiments de moins de 60 ans sont-ils déconstruits ?</t>
  </si>
  <si>
    <t>Prevedete la demolizione di molti edifici esistenti che hanno meno di 60 anni?</t>
  </si>
  <si>
    <t>Sind in den Neubauten überdurchschnittlich grosse Spannweiten geplant?</t>
  </si>
  <si>
    <t>Les nouveaux bâtiments prévoient-ils des portées supérieures à la moyenne ?</t>
  </si>
  <si>
    <t>I nuovi edifici verranno costruiti con campate superiori alla media?</t>
  </si>
  <si>
    <t>Werden die Neubauten mehrheitlich in Massivbauweise gebaut?</t>
  </si>
  <si>
    <t>Les nouveaux bâtiments seront-ils majoritairement construits en massif ?</t>
  </si>
  <si>
    <t>I nuovi edifici verranno costruiti per la maggior parte come costruzioni massiccie?</t>
  </si>
  <si>
    <t>Sind in den Neubauten überdurchschnittlich grosse Fensterflächen geplant?</t>
  </si>
  <si>
    <t>Des surfaces vitrées supérieures à la moyenne sont-elles prévues dans les nouveaux bâtiments ?</t>
  </si>
  <si>
    <t>I nuovi edifici verranno costruiti con superfici vetrate superiori alla media?</t>
  </si>
  <si>
    <t>Können die Flächen um die Gebäude herum zu grossen Teilen begrünt werden (Anteil Begrünung 30% - 50%, abhängig von Gebäudekategorien)?</t>
  </si>
  <si>
    <t>Les surfaces autour des bâtiments peuvent-elles être en grande partie végétalisées (part de végétalisation de 30 à 50 %, selon les catégories d'ouvrages) ?</t>
  </si>
  <si>
    <t>Buona parte delle superfici intorno agli edifici possono essere inverdite (quota di inverdimento dal 30% al 50%, a seconda della categoria di edificio)?</t>
  </si>
  <si>
    <t>Kann 1/3 der bestehenden gesunden Bäume erhalten werden?</t>
  </si>
  <si>
    <t>Est-il possible de conserver 1/3 des arbres sains existants ?</t>
  </si>
  <si>
    <t>È possibile conservare 1/3 degli alberi sani esistenti?</t>
  </si>
  <si>
    <t>Können neue Bäume gepflanzt werden, so dass im Total ein Anteil Beschattung von 15 - 25% (abhängig von den Gebäudekategorien) erreicht wird?</t>
  </si>
  <si>
    <t>Est-il possible de planter de nouveaux arbres de manière à obtenir au total une part d'ombrage par les arbres de 15 à 25 % (en fonction des catégories d'ouvrages) ?</t>
  </si>
  <si>
    <t>È possibile piantare nuovi alberi in modo da ottenere una quota di ombreggiamento totale del 15-25% (a seconda delle categorie di edificio)?</t>
  </si>
  <si>
    <t>Können Geh- und Radwege, (Vor)plätze sowie Parkplätze mit wenig Verkehr versickerungsfähig ausgestaltet werden?</t>
  </si>
  <si>
    <t>Les trottoirs, les pistes cyclables, les places et les parkings à faible trafic peuvent-ils être aménagés de manière à permettre l'infiltration d'eau ?</t>
  </si>
  <si>
    <t>I sentieri, le piste ciclabili, i piazzali e i parcheggi con poco traffico possono essere progettati per consentire l'infiltrazione dell'acqua?</t>
  </si>
  <si>
    <t>Kann das anfallende Niederschlagswasser direkt vor Ort versickert, verdunstent, rückgehalten werden, sodass maximal 15% des Jahresniederschlagswassers ausserhalb der Parzelle abgeleitet wird?</t>
  </si>
  <si>
    <t>Les eaux de pluie peuvent-elles être infiltrées, évaporées ou retenues directement sur place, de manière à ce qu’au maximum 15 % des précipitations annuelles soient évacuées hors du périmètre du quartier ?</t>
  </si>
  <si>
    <t>L'acqua piovana può essere infiltrata, evaporata o trattenuta direttamente in loco, in modo che al massimo il 15% dell'acqua piovana annuale venga deviata al di fuori del quartiere?</t>
  </si>
  <si>
    <t>Ist viel Platz für Veloabstellplätze vorgesehen (z.B. Wohnen: 1 Platz pro Zimmer)?</t>
  </si>
  <si>
    <t>Un espace important est-il prévu pour le stationnement des vélos (p. ex. logement = 1 place de parc pour vélo par chambre) ?</t>
  </si>
  <si>
    <t>È previsto molto spazio per il parcheggio delle biciclette (es. residenziale: 1 posto per camera)?</t>
  </si>
  <si>
    <t>Sind Sie bereit, die Veloabstellplätze gut beleuchtet, mit Möglichkeiten zum Anschliessen der Velos und mit ausreichend Platz auszurüsten?</t>
  </si>
  <si>
    <t>Les places de stationnement pour vélos sont-elles équipées d'un bon éclairage, de possibilités d'attacher les vélos et d'espaces de circulation suffisants ?</t>
  </si>
  <si>
    <t>Prevedete di attrezzare i parcheggi delle biciclette con una buona illuminazione, strutture per bloccare le biciclette e spazio sufficiente?</t>
  </si>
  <si>
    <t>Ist eine engmaschige Erschliessung im Areal für Velo- und Fussverkehr geplant (z.B. ohne grosse Umwege um Gebäude herum)?</t>
  </si>
  <si>
    <t>Une desserte finement maillée est-elle prévue pour les vélos et les piétons (par ex. sans grands détours autour des bâtiments) ?</t>
  </si>
  <si>
    <t>Sono previsti accessi ravvicinati al quartiere per ciclisti e pedoni (ad esempio, senza grandi deviazioni intorno agli edifici)?</t>
  </si>
  <si>
    <t>Ist eine gute Anschliessung ans Netz des Velo- und Fussverkehrs ausserhalb des Areals möglich?</t>
  </si>
  <si>
    <t>Est-il possible d'assurer un bon raccordement au réseau cyclable et piétonnier en dehors du quartier ?</t>
  </si>
  <si>
    <t>È possibile un buon collegamento alla rete ciclabile e pedonale esterna al quartiere?</t>
  </si>
  <si>
    <t xml:space="preserve">Können bei mindestens 60% der Parkplätze für Neubauten die Zuleitungen zum Parkplatz gelegt werden? </t>
  </si>
  <si>
    <t>Les conduites d’alimentation peuvent-elles être posées jusqu’aux places de stationnement pour au moins 60 % des places de parc des nouvelles constructions ?</t>
  </si>
  <si>
    <t xml:space="preserve">È possibile posare le linee di alimentazione per almeno il 60% dei parcheggi dei nuovi edifici? </t>
  </si>
  <si>
    <t>Können bei den Parkplätzen für die erneuerten Bestandesbauten die Leerrohre und Kabeltragsysteme installiert werden? Falls keine Bestandesbauten vorhanden sind, antworten Sie mit "Ja".</t>
  </si>
  <si>
    <t>Les gaines et les systèmes de support de câbles peuvent-ils être installés sur les places de stationnement des bâtiments existants rénovés ? S'il n'y a pas de bâtiments existants, répondez par « oui ».</t>
  </si>
  <si>
    <t>Le canaline vuote e i sistemi di supporto dei cavi possono essere installati nei parcheggi degli edifici esistenti risanati? Se non ci sono edifici esistenti, rispondere “Sì”.</t>
  </si>
  <si>
    <t>Sind Sie bereit, ein Fahrzeug-Sharing basierend auf den Bedürfnissen der Nutzenden zur Verfügung zu stellen (im Areal oder angrenzend ans Areal, kann auch mit einem externen Anbieter sein)? Z.b. Bike-Sharing, Mobility-Standort oder Scooters-Sharing.</t>
  </si>
  <si>
    <t>Un système de partage de véhicules (sur le quartier ou à proximité de celui-ci, peut aussi être avec un fournisseur externe) est-il prévu? Par exemple, partage de vélos, Hub Mobility ou partage de scooters.</t>
  </si>
  <si>
    <t>Prevedete di fornire la condivisione di veicoli in base alle esigenze degli utenti (nel quartiere o nelle sue vicinanze, anche con un fornitore esterno)? Ad esempio, bike sharing, Hub di mobilità o scooter sharing.</t>
  </si>
  <si>
    <t>Durch ein zielgerichtetes Wohnungsangebot mit effizienten Grundrissen wird eine hohe Nutzungsdichte gewährleistet.</t>
  </si>
  <si>
    <t>Une offre de logements ciblée avec des plans d'étage bien conçus permet de garantir une densité d'utilisation élevée.</t>
  </si>
  <si>
    <t>Un'alta densità di utilizzo è garantita da una gamma mirata di appartamenti con planimetrie efficienti.</t>
  </si>
  <si>
    <t>Das Monitoring von mindestens einem Drittel der Wohngebäude wird so ausgebaut, dass die Bewohnenden auf einer digitalen Anzeige einfach die aktuellen energierelevanten Parameter für ihre Nutzungseinheit einsehen können.</t>
  </si>
  <si>
    <t>Le monitoring d'au moins un tiers des bâtiments d'habitation (par rapport à la part de SRE) sera développé pour que les occupants puissent facilement consulter les paramètres énergétiques (électricité, chaleur, froid) pour leur unité d'utilisation sur un affichage numérique.</t>
  </si>
  <si>
    <t>Il monitoraggio di almeno un terzo degli edifici residenziali sarà sviluppato in modo da consentire ai residenti di visualizzare facilmente su uno schermo digitale i parametri energetici attuali relativi alla propria unità di utilizzo.</t>
  </si>
  <si>
    <t>Es wird eine eigene Massnahme mit einer positiven Wirkung auf den Themenbereich B umgesetzt.</t>
  </si>
  <si>
    <t>Une autre mesure ayant un effet positif sur le thème B sera mise en œuvre.</t>
  </si>
  <si>
    <t>Viene attuata una misura separata con un impatto positivo sul tema B.</t>
  </si>
  <si>
    <t>Es wird eine innovative Langzeit-Speicherlösung umgesetzt, um die Areal-intern erzeugten thermischen oder elektrischen Energien zu speichern.</t>
  </si>
  <si>
    <t>Une solution de stockage à long terme innovante sera mise en œuvre pour stocker de l'énergie thermique ou électrique produite sur le quartier.</t>
  </si>
  <si>
    <t>Verrà implementata una soluzione innovativa di stoccaggio a lungo termine per immagazzinare l'energia termica o elettrica generata all'interno del quartiere.</t>
  </si>
  <si>
    <t xml:space="preserve">Ein wesentlicher Anteil der Baustoffe stammt aus lokal gewonnenen Materialien (z.B. Dämmung, Tragelemente, Aufschüttung, Wandbekleidung,...). Max. Distanzen zum Abbauort: Erde, Lehm, Steine, Kies und Sand: 25 km, übrige Baustoffe 100 km. </t>
  </si>
  <si>
    <t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t>
  </si>
  <si>
    <t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t>
  </si>
  <si>
    <t>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t>
  </si>
  <si>
    <t>Des mesures de réemploi d'éléments de construction sont mises en œuvre. Des listes de réemploi sont établies pour tous les bâtiments déconstruits (totalement ou en partie). Les éléments de construction réutilisés sont indiqués sur les plans de construction.</t>
  </si>
  <si>
    <t>Vengono attuate misure per il riutilizzo dei gruppi di componenti. Vengono redatte liste di riuso per gli edifici che devono essere demoliti e per tutti i componenti destinati alla demolizione in caso di risanamento. I componenti riutilizzati sono indicati nei piani di costruzione.</t>
  </si>
  <si>
    <t>Es werden maximal 40 % des normalen Aushubmaterials abtransportiert. Als normale Aushubmenge gilt 1 m3 pro m2 EBF.</t>
  </si>
  <si>
    <t>Au maximum 40 % des matériaux d'excavation normaux sont évacués. La quantité normale de déblais est de 1 m3 par m2 de SRE.</t>
  </si>
  <si>
    <t xml:space="preserve">Viene rimosso un massimo del 40% del normale materiale di scavo. Una quantità normale di materiale di scavo è misurata come 1 m3 per m2 di AE. </t>
  </si>
  <si>
    <t>Es wird eine eigene Massnahme mit einer positiven Wirkung auf den Themenbereich C umgesetzt.</t>
  </si>
  <si>
    <t>Une  autre mesure ayant un effet positif sur le thème C est mise en œuvre.</t>
  </si>
  <si>
    <t>Viene attuata una misura separata con un impatto positivo sul tema C.</t>
  </si>
  <si>
    <t>Die Ausrichtung und Struktur von Neubauten werden so geplant, dass eine gute Durchlüftung des Areals gewährleistet wird.</t>
  </si>
  <si>
    <t>L'orientation et la structure des nouvelles constructions sont planifiées de manière à garantir une bonne aération du quartier.</t>
  </si>
  <si>
    <t>L'orientamento e la struttura dei nuovi edifici sono progettati in modo da garantire una buona ventilazione del quartiere.</t>
  </si>
  <si>
    <t>Das anfallende Niederschlagswasser von mindestens 20 % der Dachflächen auf dem Areal wird gespeichert und für die Nutzung im privaten oder im gewerblichen Bereich eingesetzt.</t>
  </si>
  <si>
    <t>L'eau de pluie provenant d'au moins 20 % des surfaces de toit est stockée et utilisée à des fins privées ou commerciales.</t>
  </si>
  <si>
    <t>L'acqua piovana proveniente da almeno il 20% delle superfici dei tetti del quartiere viene immagazzinata e utilizzata per scopi privati o commerciali.</t>
  </si>
  <si>
    <t>Es wird auf die Unterbauung von Freiflächen verzichtet, die ausserhalb von bestehenden oder neuen Gebäudeflächen liegen.</t>
  </si>
  <si>
    <t>La construction de nouvelles infrastructures souterraines sous des espaces libres situés en dehors de l’emprise au sol des bâtiments existants ou de nouvelles constructions est exclue.</t>
  </si>
  <si>
    <t xml:space="preserve">Si rinuncia a costruire nuove strutture sotterranee al di sotto delle superfici aperte che si trovano al di fuori delle superfici edificate del fondo esistenti o nuove. </t>
  </si>
  <si>
    <t>Es wird eine eigene Massnahme mit einer positiven Wirkung auf den Themenbereich D umgesetzt.</t>
  </si>
  <si>
    <t>Une autre mesure ayant un effet positif sur le thème D est mise en œuvre.</t>
  </si>
  <si>
    <t>Viene attuata una misura separata con un impatto positivo sul tema D.</t>
  </si>
  <si>
    <t>Es werden besonders wenige  Personenwagenabstellplätze (PP) geplant. z.B. Wohnen in ländlichem Gebiet: weniger als 1 PP pro Wohnung.</t>
  </si>
  <si>
    <t>On prévoit particulièrement peu de places de stationnement (PP) pour voitures de tourisme. Par exemple, habitat en zone rurale : moins de 1 PP par logement.</t>
  </si>
  <si>
    <t>Sono previsti pochi posti auto (PP). Ad esempio nelle zone di campagna: meno di 1 PP per appartamento.</t>
  </si>
  <si>
    <t>Es werden mindestens zwei verschiedene Einrichtungen geschaffen, die zur Reduktion der Mobilität der Bewohnenden beitragen. Dies kann z.B. ein Lebensmittel-Laden, ein Restaurant oder ein Kindergarten sein.</t>
  </si>
  <si>
    <t>Au moins deux aménagements différents contribuant à réduire le besoin en mobilité des habitant·e·s sont créés. Il peut s'agir par exemple d'une épicerie, d'un restaurant ou d'un jardin d'enfants.</t>
  </si>
  <si>
    <t>Vengono create almeno due offerte diverse che contribuiscono a ridurre la mobilità dei residenti. Può trattarsi, ad esempio, di un negozio di alimentari, di un ristorante o di un asilo.</t>
  </si>
  <si>
    <t>Es werden mindestens zwei Massnahmen zur Reduktion des motorisierten Individualverkehrs umgesetzt. Z.B. Serviceangebote für Velonutzende oder mietvertragliche Regelungen zum Autobesitz.</t>
  </si>
  <si>
    <t>Au moins deux mesures visant à réduire le trafic individuel motorisé sont mises en œuvre. Par exemple, des offres de services pour les utilisateur·trice·s de vélos ou des dispositions contractuelles limitant les possibilités de posséder une voiture.</t>
  </si>
  <si>
    <t>Vengono attuate almeno due misure per ridurre il trasporto privato motorizzato. Ad esempio, offerte di servizi per gli utilizzatori di biciclette o regolamenti nei contratti di locazione per il possesso di autovetture.</t>
  </si>
  <si>
    <t>Mindestens 5 % der Personenwagenabstellplätze werden mit bidirektionalen Ladestationen ausgerüstet.</t>
  </si>
  <si>
    <t>Au moins 5 % des places de stationnement pour voitures particulières sont équipées de stations de recharge bidirectionnelles.</t>
  </si>
  <si>
    <t>Almeno il 5% dei parcheggi sarà dotato di stazioni di ricarica bidirezionali.</t>
  </si>
  <si>
    <t>Es wird eine eigene Massnahme mit einer positiven Wirkung auf den Themenbereich E umgesetzt.</t>
  </si>
  <si>
    <t>Une autre mesure ayant un effet positif sur le thème E est mise en œuvre.</t>
  </si>
  <si>
    <t>Viene attuata una misura separata con un impatto positivo sul tema E.</t>
  </si>
  <si>
    <t>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</si>
</sst>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Aptos Narrow"/>
      <family val="2"/>
      <scheme val="minor"/>
    </font>
    <font>
      <b/>
      <sz val="10"/>
      <name val="Arial"/>
      <family val="2"/>
    </font>
    <font>
      <sz val="10"/>
      <name val="Arial"/>
      <family val="2"/>
    </font>
    <font>
      <b/>
      <sz val="10"/>
      <color theme="1"/>
      <name val="Arial"/>
      <family val="2"/>
    </font>
    <font>
      <sz val="10"/>
      <color theme="1"/>
      <name val="Arial"/>
      <family val="2"/>
    </font>
    <font>
      <b/>
      <sz val="18"/>
      <color theme="1"/>
      <name val="Arial"/>
      <family val="2"/>
    </font>
    <font>
      <sz val="10"/>
      <color rgb="FFFF0000"/>
      <name val="Arial"/>
      <family val="2"/>
    </font>
    <font>
      <sz val="10"/>
      <color theme="0"/>
      <name val="Arial"/>
      <family val="2"/>
    </font>
    <font>
      <sz val="9"/>
      <color indexed="81"/>
      <name val="Segoe UI"/>
      <family val="2"/>
    </font>
    <font>
      <sz val="11"/>
      <color theme="1"/>
      <name val="Aptos Narrow"/>
      <family val="2"/>
    </font>
    <font>
      <sz val="8"/>
      <name val="Aptos Narrow"/>
      <family val="2"/>
      <scheme val="minor"/>
    </font>
    <font>
      <b/>
      <sz val="11"/>
      <color theme="1"/>
      <name val="Aptos Narrow"/>
      <family val="2"/>
      <scheme val="minor"/>
    </font>
    <font>
      <sz val="11"/>
      <color theme="1"/>
      <name val="Aptos Narrow"/>
      <family val="2"/>
      <scheme val="minor"/>
    </font>
    <font>
      <vertAlign val="subscript"/>
      <sz val="10"/>
      <name val="Arial"/>
      <family val="2"/>
    </font>
  </fonts>
  <fills count="11">
    <fill>
      <patternFill patternType="none"/>
    </fill>
    <fill>
      <patternFill patternType="gray125"/>
    </fill>
    <fill>
      <patternFill patternType="solid">
        <fgColor theme="2"/>
        <bgColor indexed="64"/>
      </patternFill>
    </fill>
    <fill>
      <patternFill patternType="solid">
        <fgColor rgb="FFCCE5A9"/>
        <bgColor indexed="64"/>
      </patternFill>
    </fill>
    <fill>
      <patternFill patternType="solid">
        <fgColor rgb="FFE96D75"/>
        <bgColor indexed="64"/>
      </patternFill>
    </fill>
    <fill>
      <patternFill patternType="solid">
        <fgColor rgb="FFEDD59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AD6D7"/>
        <bgColor indexed="64"/>
      </patternFill>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theme="0"/>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thick">
        <color theme="0"/>
      </top>
      <bottom/>
      <diagonal/>
    </border>
    <border>
      <left/>
      <right/>
      <top style="thin">
        <color theme="2" tint="-0.24994659260841701"/>
      </top>
      <bottom style="thin">
        <color theme="2" tint="-0.24994659260841701"/>
      </bottom>
      <diagonal/>
    </border>
    <border>
      <left/>
      <right/>
      <top style="thin">
        <color theme="2" tint="-0.24994659260841701"/>
      </top>
      <bottom style="thin">
        <color auto="1"/>
      </bottom>
      <diagonal/>
    </border>
    <border>
      <left/>
      <right/>
      <top style="thin">
        <color auto="1"/>
      </top>
      <bottom style="thin">
        <color theme="2" tint="-0.24994659260841701"/>
      </bottom>
      <diagonal/>
    </border>
    <border>
      <left style="medium">
        <color theme="0"/>
      </left>
      <right/>
      <top style="medium">
        <color theme="0"/>
      </top>
      <bottom style="medium">
        <color theme="0"/>
      </bottom>
      <diagonal/>
    </border>
    <border>
      <left/>
      <right/>
      <top/>
      <bottom style="thin">
        <color theme="2" tint="-0.24994659260841701"/>
      </bottom>
      <diagonal/>
    </border>
    <border>
      <left/>
      <right style="thin">
        <color auto="1"/>
      </right>
      <top style="thin">
        <color auto="1"/>
      </top>
      <bottom style="thin">
        <color auto="1"/>
      </bottom>
      <diagonal/>
    </border>
    <border>
      <left style="medium">
        <color theme="0"/>
      </left>
      <right style="medium">
        <color theme="0"/>
      </right>
      <top style="thin">
        <color auto="1"/>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auto="1"/>
      </bottom>
      <diagonal/>
    </border>
    <border>
      <left style="medium">
        <color theme="0"/>
      </left>
      <right/>
      <top/>
      <bottom style="medium">
        <color theme="0"/>
      </bottom>
      <diagonal/>
    </border>
    <border>
      <left style="medium">
        <color theme="0"/>
      </left>
      <right/>
      <top style="medium">
        <color theme="0"/>
      </top>
      <bottom style="thin">
        <color auto="1"/>
      </bottom>
      <diagonal/>
    </border>
    <border>
      <left/>
      <right style="thin">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style="medium">
        <color theme="0"/>
      </bottom>
      <diagonal/>
    </border>
    <border>
      <left style="medium">
        <color theme="0"/>
      </left>
      <right/>
      <top style="thin">
        <color auto="1"/>
      </top>
      <bottom style="thin">
        <color auto="1"/>
      </bottom>
      <diagonal/>
    </border>
    <border>
      <left/>
      <right style="medium">
        <color theme="0"/>
      </right>
      <top style="thin">
        <color auto="1"/>
      </top>
      <bottom style="thin">
        <color theme="2" tint="-0.24994659260841701"/>
      </bottom>
      <diagonal/>
    </border>
    <border>
      <left/>
      <right style="medium">
        <color theme="0"/>
      </right>
      <top style="thin">
        <color theme="2"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auto="1"/>
      </left>
      <right style="thin">
        <color theme="2" tint="-9.9948118533890809E-2"/>
      </right>
      <top style="medium">
        <color auto="1"/>
      </top>
      <bottom style="thin">
        <color theme="2" tint="-9.9948118533890809E-2"/>
      </bottom>
      <diagonal/>
    </border>
    <border>
      <left style="thin">
        <color theme="2" tint="-9.9948118533890809E-2"/>
      </left>
      <right style="thin">
        <color theme="2" tint="-9.9948118533890809E-2"/>
      </right>
      <top style="medium">
        <color auto="1"/>
      </top>
      <bottom style="thin">
        <color theme="2" tint="-9.9948118533890809E-2"/>
      </bottom>
      <diagonal/>
    </border>
    <border>
      <left style="thin">
        <color theme="2" tint="-9.9948118533890809E-2"/>
      </left>
      <right style="medium">
        <color indexed="64"/>
      </right>
      <top style="medium">
        <color auto="1"/>
      </top>
      <bottom style="thin">
        <color theme="2" tint="-9.9948118533890809E-2"/>
      </bottom>
      <diagonal/>
    </border>
    <border>
      <left style="medium">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auto="1"/>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auto="1"/>
      </left>
      <right style="thin">
        <color theme="2" tint="-9.9948118533890809E-2"/>
      </right>
      <top style="thin">
        <color theme="2" tint="-9.9948118533890809E-2"/>
      </top>
      <bottom style="thin">
        <color indexed="64"/>
      </bottom>
      <diagonal/>
    </border>
    <border>
      <left style="thin">
        <color theme="2" tint="-9.9948118533890809E-2"/>
      </left>
      <right style="medium">
        <color indexed="64"/>
      </right>
      <top style="thin">
        <color theme="2" tint="-9.9948118533890809E-2"/>
      </top>
      <bottom style="thin">
        <color indexed="64"/>
      </bottom>
      <diagonal/>
    </border>
    <border>
      <left/>
      <right style="medium">
        <color theme="0"/>
      </right>
      <top style="thin">
        <color auto="1"/>
      </top>
      <bottom/>
      <diagonal/>
    </border>
  </borders>
  <cellStyleXfs count="2">
    <xf numFmtId="0" fontId="0" fillId="0" borderId="0"/>
    <xf numFmtId="43" fontId="12" fillId="0" borderId="0" applyFont="0" applyFill="0" applyBorder="0" applyAlignment="0" applyProtection="0"/>
  </cellStyleXfs>
  <cellXfs count="154">
    <xf numFmtId="0" fontId="0" fillId="0" borderId="0" xfId="0"/>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top" wrapText="1"/>
    </xf>
    <xf numFmtId="0" fontId="4" fillId="0" borderId="0" xfId="0" applyFont="1" applyAlignment="1">
      <alignment horizontal="center" vertical="center"/>
    </xf>
    <xf numFmtId="0" fontId="1" fillId="0" borderId="1" xfId="0" applyFont="1" applyBorder="1" applyAlignment="1">
      <alignment vertical="top" wrapText="1"/>
    </xf>
    <xf numFmtId="4" fontId="4" fillId="0" borderId="0" xfId="0" applyNumberFormat="1" applyFont="1" applyAlignment="1">
      <alignment vertical="top"/>
    </xf>
    <xf numFmtId="0" fontId="4" fillId="0" borderId="0" xfId="0" applyFont="1" applyAlignment="1">
      <alignment horizontal="center" vertical="top"/>
    </xf>
    <xf numFmtId="4" fontId="4" fillId="0" borderId="0" xfId="0" applyNumberFormat="1" applyFont="1" applyAlignment="1">
      <alignment vertical="top" wrapText="1"/>
    </xf>
    <xf numFmtId="4" fontId="4" fillId="0" borderId="0" xfId="0" applyNumberFormat="1" applyFont="1" applyAlignment="1">
      <alignment horizontal="center" vertical="center"/>
    </xf>
    <xf numFmtId="0" fontId="4" fillId="0" borderId="0" xfId="0" applyFont="1" applyAlignment="1">
      <alignment horizontal="left" vertical="top"/>
    </xf>
    <xf numFmtId="0" fontId="6" fillId="4" borderId="4" xfId="0" applyFont="1" applyFill="1" applyBorder="1" applyAlignment="1">
      <alignment horizontal="center" vertical="center"/>
    </xf>
    <xf numFmtId="4" fontId="4" fillId="5" borderId="4" xfId="0" applyNumberFormat="1" applyFont="1" applyFill="1" applyBorder="1" applyAlignment="1">
      <alignment vertical="top"/>
    </xf>
    <xf numFmtId="0" fontId="4" fillId="3" borderId="4" xfId="0" applyFont="1" applyFill="1" applyBorder="1" applyAlignment="1">
      <alignment vertical="top"/>
    </xf>
    <xf numFmtId="4" fontId="4" fillId="2" borderId="4" xfId="0" applyNumberFormat="1"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9" fillId="0" borderId="0" xfId="0" applyFont="1"/>
    <xf numFmtId="0" fontId="0" fillId="0" borderId="5" xfId="0" applyBorder="1"/>
    <xf numFmtId="4" fontId="0" fillId="0" borderId="0" xfId="0" applyNumberFormat="1"/>
    <xf numFmtId="4" fontId="9" fillId="0" borderId="5" xfId="0" applyNumberFormat="1" applyFont="1" applyBorder="1"/>
    <xf numFmtId="3" fontId="0" fillId="0" borderId="5" xfId="0" applyNumberFormat="1" applyBorder="1"/>
    <xf numFmtId="4" fontId="4" fillId="0" borderId="0" xfId="0" applyNumberFormat="1" applyFont="1" applyAlignment="1">
      <alignment horizontal="left" vertical="top"/>
    </xf>
    <xf numFmtId="4" fontId="5" fillId="0" borderId="0" xfId="0" applyNumberFormat="1" applyFont="1" applyAlignment="1">
      <alignment vertical="center"/>
    </xf>
    <xf numFmtId="14" fontId="4" fillId="2" borderId="6" xfId="0" applyNumberFormat="1" applyFont="1" applyFill="1" applyBorder="1" applyAlignment="1" applyProtection="1">
      <alignment horizontal="left" vertical="top" wrapText="1"/>
      <protection locked="0"/>
    </xf>
    <xf numFmtId="0" fontId="3" fillId="0" borderId="0" xfId="0" applyFont="1" applyAlignment="1">
      <alignment horizontal="left" vertical="top"/>
    </xf>
    <xf numFmtId="0" fontId="4" fillId="0" borderId="5" xfId="0" applyFont="1" applyBorder="1" applyAlignment="1">
      <alignment vertical="top"/>
    </xf>
    <xf numFmtId="3" fontId="3" fillId="0" borderId="5" xfId="0" applyNumberFormat="1" applyFont="1" applyBorder="1" applyAlignment="1">
      <alignment vertical="top"/>
    </xf>
    <xf numFmtId="4" fontId="3" fillId="0" borderId="0" xfId="0" applyNumberFormat="1" applyFont="1" applyAlignment="1">
      <alignment vertical="top"/>
    </xf>
    <xf numFmtId="0" fontId="2" fillId="0" borderId="7" xfId="0" applyFont="1" applyBorder="1" applyAlignment="1">
      <alignment vertical="top" wrapText="1"/>
    </xf>
    <xf numFmtId="0" fontId="4"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4" fillId="2" borderId="10" xfId="0" applyFont="1" applyFill="1" applyBorder="1" applyAlignment="1" applyProtection="1">
      <alignment horizontal="center" vertical="center"/>
      <protection locked="0"/>
    </xf>
    <xf numFmtId="4" fontId="1" fillId="0" borderId="1" xfId="0" applyNumberFormat="1" applyFont="1" applyBorder="1" applyAlignment="1">
      <alignment vertical="top" wrapText="1"/>
    </xf>
    <xf numFmtId="4" fontId="4" fillId="0" borderId="1" xfId="0" applyNumberFormat="1" applyFont="1" applyBorder="1" applyAlignment="1">
      <alignment vertical="top" wrapText="1"/>
    </xf>
    <xf numFmtId="0" fontId="2" fillId="0" borderId="1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4" fillId="2"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1" fillId="0" borderId="0" xfId="0" applyFont="1"/>
    <xf numFmtId="4" fontId="11" fillId="0" borderId="0" xfId="0" applyNumberFormat="1" applyFont="1"/>
    <xf numFmtId="0" fontId="4" fillId="2" borderId="10" xfId="0" applyFont="1" applyFill="1" applyBorder="1" applyAlignment="1" applyProtection="1">
      <alignment horizontal="left" vertical="top" wrapText="1"/>
      <protection locked="0"/>
    </xf>
    <xf numFmtId="4" fontId="4" fillId="2" borderId="17" xfId="0" applyNumberFormat="1" applyFont="1" applyFill="1" applyBorder="1" applyAlignment="1" applyProtection="1">
      <alignment horizontal="left" vertical="top" wrapText="1"/>
      <protection locked="0"/>
    </xf>
    <xf numFmtId="4" fontId="3" fillId="0" borderId="12" xfId="0" applyNumberFormat="1" applyFont="1" applyBorder="1" applyAlignment="1">
      <alignment horizontal="left"/>
    </xf>
    <xf numFmtId="0" fontId="4" fillId="0" borderId="12" xfId="0" applyFont="1" applyBorder="1" applyAlignment="1">
      <alignment horizontal="left" vertical="top"/>
    </xf>
    <xf numFmtId="4" fontId="4" fillId="0" borderId="12" xfId="0" quotePrefix="1" applyNumberFormat="1" applyFont="1" applyBorder="1" applyAlignment="1">
      <alignment horizontal="left" vertical="top"/>
    </xf>
    <xf numFmtId="0" fontId="3" fillId="0" borderId="12" xfId="0" applyFont="1" applyBorder="1" applyAlignment="1">
      <alignment horizontal="left" vertical="top"/>
    </xf>
    <xf numFmtId="0" fontId="4" fillId="0" borderId="12" xfId="0" applyFont="1" applyBorder="1" applyAlignment="1">
      <alignment horizontal="left" vertical="top" wrapText="1"/>
    </xf>
    <xf numFmtId="4" fontId="3" fillId="0" borderId="12" xfId="0" applyNumberFormat="1" applyFont="1" applyBorder="1" applyAlignment="1">
      <alignment horizontal="left" vertical="top"/>
    </xf>
    <xf numFmtId="3" fontId="4" fillId="0" borderId="12" xfId="0" applyNumberFormat="1" applyFont="1" applyBorder="1" applyAlignment="1">
      <alignment horizontal="left" vertical="center"/>
    </xf>
    <xf numFmtId="3" fontId="4" fillId="0" borderId="18" xfId="0" applyNumberFormat="1" applyFont="1" applyBorder="1" applyAlignment="1">
      <alignment horizontal="left" vertical="center"/>
    </xf>
    <xf numFmtId="3" fontId="3" fillId="0" borderId="12" xfId="0" applyNumberFormat="1" applyFont="1" applyBorder="1" applyAlignment="1">
      <alignment horizontal="left" vertical="top"/>
    </xf>
    <xf numFmtId="0" fontId="1" fillId="0" borderId="0" xfId="0" applyFont="1" applyAlignment="1">
      <alignment vertical="center"/>
    </xf>
    <xf numFmtId="0" fontId="4" fillId="0" borderId="0" xfId="0" applyFont="1" applyAlignment="1" applyProtection="1">
      <alignment horizontal="left" vertical="top"/>
      <protection locked="0"/>
    </xf>
    <xf numFmtId="4" fontId="4" fillId="0" borderId="0" xfId="0" applyNumberFormat="1" applyFont="1" applyAlignment="1" applyProtection="1">
      <alignment horizontal="left" vertical="top"/>
      <protection locked="0"/>
    </xf>
    <xf numFmtId="4" fontId="1" fillId="0" borderId="0" xfId="0" applyNumberFormat="1" applyFont="1" applyAlignment="1">
      <alignment vertical="center"/>
    </xf>
    <xf numFmtId="4" fontId="1" fillId="0" borderId="1" xfId="0" applyNumberFormat="1" applyFont="1" applyBorder="1" applyAlignment="1">
      <alignment vertical="center"/>
    </xf>
    <xf numFmtId="4" fontId="1" fillId="0" borderId="0" xfId="0" applyNumberFormat="1" applyFont="1" applyAlignment="1">
      <alignment vertical="top"/>
    </xf>
    <xf numFmtId="4" fontId="1" fillId="0" borderId="3" xfId="0" applyNumberFormat="1" applyFont="1" applyBorder="1" applyAlignment="1">
      <alignment vertical="top"/>
    </xf>
    <xf numFmtId="4" fontId="1" fillId="0" borderId="1" xfId="0" applyNumberFormat="1" applyFont="1" applyBorder="1" applyAlignment="1">
      <alignment vertical="top"/>
    </xf>
    <xf numFmtId="4" fontId="1" fillId="0" borderId="2" xfId="0" applyNumberFormat="1" applyFont="1" applyBorder="1" applyAlignment="1">
      <alignment vertical="top"/>
    </xf>
    <xf numFmtId="0" fontId="4" fillId="2" borderId="1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2" xfId="0" applyFont="1" applyBorder="1" applyAlignment="1">
      <alignment vertical="top" wrapText="1"/>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left" vertical="top" wrapText="1"/>
      <protection locked="0"/>
    </xf>
    <xf numFmtId="4" fontId="4" fillId="0" borderId="2" xfId="0" applyNumberFormat="1"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top"/>
    </xf>
    <xf numFmtId="4" fontId="1" fillId="0" borderId="3" xfId="0" applyNumberFormat="1" applyFont="1" applyBorder="1" applyAlignment="1">
      <alignment vertical="top" wrapText="1"/>
    </xf>
    <xf numFmtId="4" fontId="4" fillId="0" borderId="3" xfId="0" applyNumberFormat="1" applyFont="1" applyBorder="1" applyAlignment="1">
      <alignment vertical="top" wrapText="1"/>
    </xf>
    <xf numFmtId="4" fontId="4" fillId="2" borderId="21" xfId="0" applyNumberFormat="1" applyFont="1" applyFill="1" applyBorder="1" applyAlignment="1" applyProtection="1">
      <alignment horizontal="center" vertical="center"/>
      <protection locked="0"/>
    </xf>
    <xf numFmtId="4" fontId="4" fillId="2" borderId="16" xfId="0" applyNumberFormat="1" applyFont="1" applyFill="1" applyBorder="1" applyAlignment="1" applyProtection="1">
      <alignment horizontal="left" vertical="top" wrapText="1"/>
      <protection locked="0"/>
    </xf>
    <xf numFmtId="4" fontId="1"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22"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2" fillId="0" borderId="23" xfId="0" applyFont="1" applyBorder="1" applyAlignment="1">
      <alignment vertical="top" wrapText="1"/>
    </xf>
    <xf numFmtId="0" fontId="2" fillId="0" borderId="24" xfId="0" applyFont="1" applyBorder="1" applyAlignment="1">
      <alignment vertical="top" wrapText="1"/>
    </xf>
    <xf numFmtId="0" fontId="1" fillId="0" borderId="5" xfId="0" applyFont="1" applyBorder="1" applyAlignment="1">
      <alignment horizontal="center" wrapText="1"/>
    </xf>
    <xf numFmtId="0" fontId="1" fillId="6" borderId="5" xfId="0" applyFont="1" applyFill="1" applyBorder="1" applyAlignment="1" applyProtection="1">
      <alignment horizontal="center" wrapText="1"/>
      <protection locked="0"/>
    </xf>
    <xf numFmtId="164" fontId="1" fillId="0" borderId="5" xfId="1" applyNumberFormat="1" applyFont="1" applyFill="1" applyBorder="1" applyAlignment="1" applyProtection="1">
      <alignment horizontal="right" wrapText="1"/>
    </xf>
    <xf numFmtId="49" fontId="1" fillId="7" borderId="5" xfId="1" applyNumberFormat="1" applyFont="1" applyFill="1" applyBorder="1" applyAlignment="1" applyProtection="1">
      <alignment wrapText="1"/>
      <protection locked="0"/>
    </xf>
    <xf numFmtId="0" fontId="2" fillId="0" borderId="5" xfId="0" applyFont="1" applyBorder="1" applyAlignment="1">
      <alignment wrapText="1"/>
    </xf>
    <xf numFmtId="0" fontId="2" fillId="0" borderId="5" xfId="0" applyFont="1" applyBorder="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wrapText="1"/>
    </xf>
    <xf numFmtId="164" fontId="2" fillId="0" borderId="0" xfId="1" applyNumberFormat="1" applyFont="1" applyFill="1" applyBorder="1" applyAlignment="1" applyProtection="1">
      <alignment wrapText="1"/>
    </xf>
    <xf numFmtId="0" fontId="1" fillId="0" borderId="5" xfId="0" applyFont="1" applyBorder="1" applyAlignment="1">
      <alignment horizontal="left" wrapText="1"/>
    </xf>
    <xf numFmtId="0" fontId="1" fillId="0" borderId="5" xfId="0" applyFont="1" applyBorder="1" applyAlignment="1">
      <alignment wrapText="1"/>
    </xf>
    <xf numFmtId="49" fontId="4" fillId="0" borderId="0" xfId="0" applyNumberFormat="1" applyFont="1" applyAlignment="1">
      <alignment vertical="top" wrapText="1"/>
    </xf>
    <xf numFmtId="0" fontId="1" fillId="0" borderId="12" xfId="0" applyFont="1" applyBorder="1" applyAlignment="1">
      <alignment horizontal="center" wrapText="1"/>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3" fillId="0" borderId="37" xfId="0" applyFont="1" applyBorder="1" applyAlignment="1">
      <alignment horizontal="left" vertical="top"/>
    </xf>
    <xf numFmtId="0" fontId="3" fillId="9" borderId="29" xfId="0" applyFont="1" applyFill="1" applyBorder="1" applyAlignment="1">
      <alignment horizontal="left" vertical="top"/>
    </xf>
    <xf numFmtId="0" fontId="3" fillId="9" borderId="30" xfId="0" applyFont="1" applyFill="1" applyBorder="1" applyAlignment="1">
      <alignment horizontal="left" vertical="top"/>
    </xf>
    <xf numFmtId="0" fontId="4" fillId="9" borderId="31" xfId="0" applyFont="1" applyFill="1" applyBorder="1" applyAlignment="1">
      <alignment vertical="top"/>
    </xf>
    <xf numFmtId="0" fontId="4" fillId="9" borderId="29" xfId="0" applyFont="1" applyFill="1" applyBorder="1" applyAlignment="1">
      <alignment horizontal="left" vertical="top"/>
    </xf>
    <xf numFmtId="0" fontId="4" fillId="0" borderId="38" xfId="0" applyFont="1" applyBorder="1" applyAlignment="1">
      <alignment horizontal="left" vertical="top"/>
    </xf>
    <xf numFmtId="0" fontId="3" fillId="0" borderId="39" xfId="0" applyFont="1" applyBorder="1" applyAlignment="1">
      <alignment vertical="top"/>
    </xf>
    <xf numFmtId="0" fontId="3" fillId="9" borderId="31" xfId="0" applyFont="1" applyFill="1" applyBorder="1" applyAlignment="1">
      <alignment vertical="top"/>
    </xf>
    <xf numFmtId="0" fontId="2" fillId="0" borderId="0" xfId="0" applyFont="1"/>
    <xf numFmtId="0" fontId="2" fillId="0" borderId="5" xfId="0" applyFont="1" applyBorder="1" applyAlignment="1">
      <alignment horizontal="center"/>
    </xf>
    <xf numFmtId="0" fontId="2" fillId="8" borderId="5" xfId="0" applyFont="1" applyFill="1" applyBorder="1" applyAlignment="1" applyProtection="1">
      <alignment wrapText="1"/>
      <protection locked="0"/>
    </xf>
    <xf numFmtId="0" fontId="2" fillId="0" borderId="25" xfId="0" applyFont="1" applyBorder="1" applyAlignment="1">
      <alignment horizontal="center"/>
    </xf>
    <xf numFmtId="0" fontId="2" fillId="0" borderId="25" xfId="0" applyFont="1" applyBorder="1" applyAlignment="1">
      <alignment horizontal="left" wrapText="1"/>
    </xf>
    <xf numFmtId="0" fontId="2" fillId="8" borderId="25" xfId="0" applyFont="1" applyFill="1" applyBorder="1" applyAlignment="1" applyProtection="1">
      <alignment wrapText="1"/>
      <protection locked="0"/>
    </xf>
    <xf numFmtId="0" fontId="2" fillId="0" borderId="26" xfId="0" applyFont="1" applyBorder="1" applyAlignment="1">
      <alignment horizontal="center"/>
    </xf>
    <xf numFmtId="0" fontId="2" fillId="0" borderId="26" xfId="0" applyFont="1" applyBorder="1" applyAlignment="1">
      <alignment horizontal="left" wrapText="1"/>
    </xf>
    <xf numFmtId="0" fontId="2" fillId="8" borderId="26" xfId="0" applyFont="1" applyFill="1" applyBorder="1" applyAlignment="1" applyProtection="1">
      <alignment wrapText="1"/>
      <protection locked="0"/>
    </xf>
    <xf numFmtId="0" fontId="2" fillId="0" borderId="5" xfId="0" applyFont="1" applyBorder="1"/>
    <xf numFmtId="0" fontId="2" fillId="0" borderId="27" xfId="0" applyFont="1" applyBorder="1" applyAlignment="1">
      <alignment horizontal="center"/>
    </xf>
    <xf numFmtId="0" fontId="2" fillId="0" borderId="27" xfId="0" applyFont="1" applyBorder="1" applyAlignment="1">
      <alignment horizontal="left" wrapText="1"/>
    </xf>
    <xf numFmtId="0" fontId="2" fillId="8" borderId="27" xfId="0" applyFont="1" applyFill="1" applyBorder="1" applyAlignment="1" applyProtection="1">
      <alignment wrapText="1"/>
      <protection locked="0"/>
    </xf>
    <xf numFmtId="0" fontId="2" fillId="0" borderId="28" xfId="0" applyFont="1" applyBorder="1" applyAlignment="1">
      <alignment horizontal="center"/>
    </xf>
    <xf numFmtId="0" fontId="2" fillId="0" borderId="28" xfId="0" applyFont="1" applyBorder="1" applyAlignment="1">
      <alignment horizontal="left" wrapText="1"/>
    </xf>
    <xf numFmtId="0" fontId="2" fillId="8" borderId="28" xfId="0" applyFont="1" applyFill="1" applyBorder="1" applyAlignment="1" applyProtection="1">
      <alignment wrapText="1"/>
      <protection locked="0"/>
    </xf>
    <xf numFmtId="0" fontId="2" fillId="8" borderId="5" xfId="0" quotePrefix="1" applyFont="1" applyFill="1" applyBorder="1" applyAlignment="1" applyProtection="1">
      <alignment wrapText="1"/>
      <protection locked="0"/>
    </xf>
    <xf numFmtId="0" fontId="2" fillId="10" borderId="5" xfId="0" applyFont="1" applyFill="1" applyBorder="1" applyAlignment="1" applyProtection="1">
      <alignment wrapText="1"/>
      <protection locked="0"/>
    </xf>
    <xf numFmtId="0" fontId="2" fillId="10" borderId="25" xfId="0" applyFont="1" applyFill="1" applyBorder="1" applyAlignment="1" applyProtection="1">
      <alignment wrapText="1"/>
      <protection locked="0"/>
    </xf>
    <xf numFmtId="0" fontId="1" fillId="0" borderId="2" xfId="0" applyFont="1" applyBorder="1" applyAlignment="1">
      <alignment vertical="top" wrapText="1"/>
    </xf>
    <xf numFmtId="0" fontId="2" fillId="0" borderId="40" xfId="0" applyFont="1" applyBorder="1" applyAlignment="1">
      <alignment horizontal="left" vertical="top" wrapText="1"/>
    </xf>
    <xf numFmtId="0" fontId="7" fillId="0" borderId="14" xfId="0" applyFont="1" applyBorder="1" applyAlignment="1">
      <alignment vertical="top"/>
    </xf>
    <xf numFmtId="0" fontId="7" fillId="0" borderId="14" xfId="0" applyFont="1" applyBorder="1" applyAlignment="1">
      <alignment horizontal="center" vertical="top"/>
    </xf>
    <xf numFmtId="0" fontId="7" fillId="0" borderId="19" xfId="0" applyFont="1" applyBorder="1" applyAlignment="1">
      <alignment horizontal="center" vertical="top"/>
    </xf>
    <xf numFmtId="0" fontId="7" fillId="0" borderId="21" xfId="0" applyFont="1" applyBorder="1" applyAlignment="1">
      <alignment horizontal="center" vertical="top"/>
    </xf>
    <xf numFmtId="0" fontId="1" fillId="0" borderId="2"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3" fillId="0" borderId="0" xfId="0" applyFont="1" applyAlignment="1">
      <alignment vertical="center" wrapText="1"/>
    </xf>
    <xf numFmtId="4" fontId="4" fillId="0" borderId="0" xfId="0" applyNumberFormat="1" applyFont="1" applyAlignment="1">
      <alignment vertical="center" wrapText="1"/>
    </xf>
    <xf numFmtId="4" fontId="6" fillId="0" borderId="21" xfId="0" applyNumberFormat="1" applyFont="1" applyBorder="1" applyAlignment="1">
      <alignment horizontal="center" vertical="top" textRotation="180" wrapText="1"/>
    </xf>
    <xf numFmtId="4" fontId="6" fillId="0" borderId="14" xfId="0" applyNumberFormat="1" applyFont="1" applyBorder="1" applyAlignment="1">
      <alignment horizontal="center" vertical="top" textRotation="180" wrapText="1"/>
    </xf>
    <xf numFmtId="4" fontId="6" fillId="0" borderId="19" xfId="0" applyNumberFormat="1" applyFont="1" applyBorder="1" applyAlignment="1">
      <alignment horizontal="center" vertical="top" textRotation="180" wrapText="1"/>
    </xf>
    <xf numFmtId="0" fontId="7" fillId="0" borderId="13" xfId="0" applyFont="1" applyBorder="1" applyAlignment="1">
      <alignment horizontal="center" vertical="top"/>
    </xf>
    <xf numFmtId="4" fontId="1" fillId="0" borderId="2" xfId="0" applyNumberFormat="1" applyFont="1" applyBorder="1" applyAlignment="1">
      <alignment horizontal="left" vertical="top"/>
    </xf>
    <xf numFmtId="4" fontId="1" fillId="0" borderId="0" xfId="0" applyNumberFormat="1" applyFont="1" applyAlignment="1">
      <alignment horizontal="left" vertical="top"/>
    </xf>
    <xf numFmtId="4" fontId="1" fillId="0" borderId="3" xfId="0" applyNumberFormat="1" applyFont="1" applyBorder="1" applyAlignment="1">
      <alignment horizontal="left" vertical="top"/>
    </xf>
    <xf numFmtId="0" fontId="4" fillId="2" borderId="10"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0" borderId="0" xfId="0" applyFont="1" applyAlignment="1">
      <alignment vertical="top" wrapText="1"/>
    </xf>
  </cellXfs>
  <cellStyles count="2">
    <cellStyle name="Komma" xfId="1" builtinId="3"/>
    <cellStyle name="Standard" xfId="0" builtinId="0"/>
  </cellStyles>
  <dxfs count="4">
    <dxf>
      <font>
        <color rgb="FFE96D75"/>
      </font>
      <fill>
        <patternFill>
          <bgColor rgb="FFE96D75"/>
        </patternFill>
      </fill>
    </dxf>
    <dxf>
      <font>
        <color rgb="FFCCE5A9"/>
      </font>
      <fill>
        <patternFill>
          <bgColor rgb="FFCCE5A9"/>
        </patternFill>
      </fill>
    </dxf>
    <dxf>
      <font>
        <color rgb="FFEDD59E"/>
      </font>
      <fill>
        <patternFill>
          <bgColor rgb="FFEDD59E"/>
        </patternFill>
      </fill>
    </dxf>
    <dxf>
      <font>
        <color rgb="FFFF0000"/>
      </font>
    </dxf>
  </dxfs>
  <tableStyles count="0" defaultTableStyle="TableStyleMedium2" defaultPivotStyle="PivotStyleLight16"/>
  <colors>
    <mruColors>
      <color rgb="FFFFFFCC"/>
      <color rgb="FFFAD6D7"/>
      <color rgb="FFFF00FF"/>
      <color rgb="FFE96D75"/>
      <color rgb="FFCCE5A9"/>
      <color rgb="FFEDD59E"/>
      <color rgb="FFF9F1DF"/>
      <color rgb="FFFFE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627435</xdr:colOff>
      <xdr:row>1</xdr:row>
      <xdr:rowOff>22860</xdr:rowOff>
    </xdr:from>
    <xdr:to>
      <xdr:col>6</xdr:col>
      <xdr:colOff>3065080</xdr:colOff>
      <xdr:row>1</xdr:row>
      <xdr:rowOff>345125</xdr:rowOff>
    </xdr:to>
    <xdr:pic>
      <xdr:nvPicPr>
        <xdr:cNvPr id="2" name="Grafik 1">
          <a:extLst>
            <a:ext uri="{FF2B5EF4-FFF2-40B4-BE49-F238E27FC236}">
              <a16:creationId xmlns:a16="http://schemas.microsoft.com/office/drawing/2014/main" id="{E84CD24F-771D-46D8-AB4D-D764245CD4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0533435" y="222885"/>
          <a:ext cx="2437645" cy="3222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93F4-3182-4317-A0A5-C444DCC26BC5}">
  <sheetPr>
    <pageSetUpPr fitToPage="1"/>
  </sheetPr>
  <dimension ref="A1:N59"/>
  <sheetViews>
    <sheetView showGridLines="0" tabSelected="1" showRuler="0" zoomScaleNormal="100" zoomScalePageLayoutView="70" workbookViewId="0">
      <selection activeCell="D3" sqref="D3"/>
    </sheetView>
  </sheetViews>
  <sheetFormatPr baseColWidth="10" defaultColWidth="11.6328125" defaultRowHeight="12.5" x14ac:dyDescent="0.35"/>
  <cols>
    <col min="1" max="1" width="3.36328125" style="1" customWidth="1"/>
    <col min="2" max="2" width="7" style="7" customWidth="1"/>
    <col min="3" max="3" width="24.36328125" style="2" customWidth="1"/>
    <col min="4" max="4" width="81.7265625" style="2" customWidth="1"/>
    <col min="5" max="5" width="11.26953125" style="5" customWidth="1"/>
    <col min="6" max="6" width="10.81640625" style="8" customWidth="1"/>
    <col min="7" max="7" width="44.36328125" style="2" customWidth="1"/>
    <col min="8" max="8" width="12.36328125" style="1" customWidth="1"/>
    <col min="9" max="9" width="30.36328125" style="11" hidden="1" customWidth="1"/>
    <col min="10" max="10" width="13.36328125" style="1" hidden="1" customWidth="1"/>
    <col min="11" max="11" width="8.6328125" style="1" hidden="1" customWidth="1"/>
    <col min="12" max="14" width="11.6328125" style="1" hidden="1" customWidth="1"/>
    <col min="15" max="16384" width="11.6328125" style="1"/>
  </cols>
  <sheetData>
    <row r="1" spans="1:9" ht="15.75" customHeight="1" x14ac:dyDescent="0.35">
      <c r="B1" s="7" t="str">
        <f>Translation!C4&amp;" "&amp;Translation!F1</f>
        <v>Versione 2026.2</v>
      </c>
      <c r="C1" s="99"/>
    </row>
    <row r="2" spans="1:9" s="7" customFormat="1" ht="42.75" customHeight="1" thickBot="1" x14ac:dyDescent="0.35">
      <c r="B2" s="23" t="str">
        <f>Translation!C5</f>
        <v>Pre-Check Minergie-Quartiere</v>
      </c>
      <c r="C2" s="9"/>
      <c r="D2" s="9"/>
      <c r="E2" s="10"/>
      <c r="I2" s="50" t="str">
        <f>Translation!C18</f>
        <v>Indice per il codice cromatico</v>
      </c>
    </row>
    <row r="3" spans="1:9" s="7" customFormat="1" ht="13.5" thickTop="1" thickBot="1" x14ac:dyDescent="0.4">
      <c r="B3" s="7" t="str">
        <f>Translation!C6</f>
        <v>Nome del quartiere</v>
      </c>
      <c r="C3" s="9"/>
      <c r="D3" s="15"/>
      <c r="E3" s="10"/>
      <c r="F3" s="14"/>
      <c r="G3" s="2" t="str">
        <f>Translation!C15</f>
        <v>Non si prevedono problemi</v>
      </c>
      <c r="H3" s="1"/>
      <c r="I3" s="51">
        <v>0</v>
      </c>
    </row>
    <row r="4" spans="1:9" ht="13.5" thickTop="1" thickBot="1" x14ac:dyDescent="0.4">
      <c r="B4" s="7" t="str">
        <f>Translation!C7</f>
        <v>Data</v>
      </c>
      <c r="D4" s="24"/>
      <c r="F4" s="13"/>
      <c r="G4" s="2" t="str">
        <f>Translation!C16</f>
        <v>Da esaminare più nel dettaglio</v>
      </c>
      <c r="H4" s="7"/>
      <c r="I4" s="52" t="s">
        <v>0</v>
      </c>
    </row>
    <row r="5" spans="1:9" ht="13.5" thickTop="1" thickBot="1" x14ac:dyDescent="0.4">
      <c r="B5" s="7" t="str">
        <f>Translation!C8</f>
        <v>Quota di edifici esistenti</v>
      </c>
      <c r="D5" s="16"/>
      <c r="F5" s="12"/>
      <c r="G5" s="2" t="str">
        <f>Translation!C17</f>
        <v>Possibile problema</v>
      </c>
      <c r="I5" s="51">
        <v>1</v>
      </c>
    </row>
    <row r="6" spans="1:9" ht="13" thickTop="1" x14ac:dyDescent="0.35">
      <c r="F6" s="45"/>
    </row>
    <row r="7" spans="1:9" ht="40" customHeight="1" x14ac:dyDescent="0.35">
      <c r="A7" s="2"/>
      <c r="B7" s="143" t="str">
        <f>Translation!C9</f>
        <v>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v>
      </c>
      <c r="C7" s="143"/>
      <c r="D7" s="143"/>
      <c r="E7" s="143"/>
      <c r="F7" s="143"/>
      <c r="G7" s="143"/>
    </row>
    <row r="8" spans="1:9" s="7" customFormat="1" x14ac:dyDescent="0.35">
      <c r="C8" s="9"/>
      <c r="D8" s="9"/>
      <c r="E8" s="10"/>
      <c r="I8" s="22"/>
    </row>
    <row r="9" spans="1:9" s="3" customFormat="1" ht="26.5" customHeight="1" x14ac:dyDescent="0.35">
      <c r="B9" s="63" t="str">
        <f>Translation!C10</f>
        <v>Requisiti obbligatori</v>
      </c>
      <c r="C9" s="38"/>
      <c r="D9" s="39" t="str">
        <f>Translation!C11</f>
        <v>Domanda</v>
      </c>
      <c r="E9" s="40" t="str">
        <f>Translation!C12</f>
        <v>Risposta</v>
      </c>
      <c r="F9" s="41" t="str">
        <f>Translation!C13</f>
        <v>Valutazione</v>
      </c>
      <c r="G9" s="38" t="str">
        <f>Translation!C14</f>
        <v>Commento</v>
      </c>
      <c r="H9" s="59"/>
      <c r="I9" s="53" t="str">
        <f>Translation!C19</f>
        <v>Edifici esistenti e edifici nuovi</v>
      </c>
    </row>
    <row r="10" spans="1:9" ht="25.5" thickBot="1" x14ac:dyDescent="0.4">
      <c r="B10" s="64" t="s">
        <v>1</v>
      </c>
      <c r="C10" s="139" t="str">
        <f>Translation!C42</f>
        <v>Certificazione secondo Minergie (-P/-A)</v>
      </c>
      <c r="D10" s="37" t="str">
        <f>Translation!C76</f>
        <v>Prevedete di certificare tutti i nuovi edifici secondo Minergie, Minergie-P o Minergie-A (con o senza il complemento ECO)?</v>
      </c>
      <c r="E10" s="68"/>
      <c r="F10" s="147" t="e">
        <f>IF(OR(I10=NO,I11=NO),NO,IF(OR(I10=EVT,I11=EVT),EVT,I10*I11))</f>
        <v>#N/A</v>
      </c>
      <c r="G10" s="152"/>
      <c r="H10" s="60"/>
      <c r="I10" s="51" t="e">
        <f>VLOOKUP(E10,LST_AntwortVerweis,2,0)</f>
        <v>#N/A</v>
      </c>
    </row>
    <row r="11" spans="1:9" ht="27" customHeight="1" thickBot="1" x14ac:dyDescent="0.4">
      <c r="B11" s="64"/>
      <c r="C11" s="140"/>
      <c r="D11" s="29" t="str">
        <f>Translation!C77</f>
        <v>Ci sono degli edifici esistenti all'interno del quartiere che saranno conservati?</v>
      </c>
      <c r="E11" s="34"/>
      <c r="F11" s="136"/>
      <c r="G11" s="151"/>
      <c r="H11" s="60"/>
      <c r="I11" s="51" t="e">
        <f>IF(E11=Liste!$B$4,1,VLOOKUP(E12,LST_AntwortVerweis,2,0))</f>
        <v>#N/A</v>
      </c>
    </row>
    <row r="12" spans="1:9" ht="43.9" customHeight="1" thickBot="1" x14ac:dyDescent="0.4">
      <c r="B12" s="65"/>
      <c r="C12" s="141"/>
      <c r="D12" s="30" t="str">
        <f>IF(OR(E11=Liste!$B$3,E11=Liste!$B$5),Translation!C78,"")</f>
        <v/>
      </c>
      <c r="E12" s="34"/>
      <c r="F12" s="136"/>
      <c r="G12" s="151"/>
      <c r="H12" s="60"/>
    </row>
    <row r="13" spans="1:9" ht="25.5" thickBot="1" x14ac:dyDescent="0.4">
      <c r="B13" s="66" t="s">
        <v>2</v>
      </c>
      <c r="C13" s="6" t="str">
        <f>Translation!C43</f>
        <v>Organizzazione</v>
      </c>
      <c r="D13" s="31" t="str">
        <f>Translation!C79</f>
        <v>È possibile fondare un'organizzazione sostenuta da tutti i proprietari che diriga i compiti durante lo sviluppo del quartiere e la fase iniziale dell'esercizio?</v>
      </c>
      <c r="E13" s="34"/>
      <c r="F13" s="42" t="e">
        <f t="shared" ref="F13:F16" si="0">VLOOKUP(E13,LST_AntwortVerweis,2,0)</f>
        <v>#N/A</v>
      </c>
      <c r="G13" s="48"/>
      <c r="H13" s="60"/>
    </row>
    <row r="14" spans="1:9" ht="39.5" thickBot="1" x14ac:dyDescent="0.4">
      <c r="B14" s="66" t="s">
        <v>3</v>
      </c>
      <c r="C14" s="6" t="str">
        <f>Translation!C44</f>
        <v>Monitoraggio tramite sistemi di gestione dell'energia (EMS)</v>
      </c>
      <c r="D14" s="31" t="str">
        <f>Translation!C80</f>
        <v>Prevedete di installare un modulo di monitoraggio Minergie o un sistema equivalente? In altre parole, un sistema che vi permetta di analizzare i valori misurati relativi all'energia a livello di quartiere e di edifici e di confrontare i valori pianificati con quelli misurati.</v>
      </c>
      <c r="E14" s="34"/>
      <c r="F14" s="42" t="e">
        <f t="shared" si="0"/>
        <v>#N/A</v>
      </c>
      <c r="G14" s="48"/>
      <c r="H14" s="60"/>
    </row>
    <row r="15" spans="1:9" ht="26.5" thickBot="1" x14ac:dyDescent="0.4">
      <c r="B15" s="66" t="s">
        <v>4</v>
      </c>
      <c r="C15" s="6" t="str">
        <f>Translation!C45</f>
        <v>Verifica dei valori energetici misurati</v>
      </c>
      <c r="D15" s="31" t="str">
        <f>Translation!C81</f>
        <v>Siete disposti a far controllare i valori di misurazione dell'energia nei primi anni di esercizio e a ottimizzare l'esercizio in caso di anomalie?</v>
      </c>
      <c r="E15" s="34"/>
      <c r="F15" s="42" t="e">
        <f t="shared" si="0"/>
        <v>#N/A</v>
      </c>
      <c r="G15" s="48"/>
      <c r="H15" s="60"/>
    </row>
    <row r="16" spans="1:9" ht="27" customHeight="1" thickBot="1" x14ac:dyDescent="0.4">
      <c r="B16" s="66" t="s">
        <v>5</v>
      </c>
      <c r="C16" s="6" t="str">
        <f>Translation!C46</f>
        <v>Energia e gas serra durante l'esercizio</v>
      </c>
      <c r="D16" s="31" t="str">
        <f>Translation!C82</f>
        <v>Il calore (riscaldamento e acqua calda) in tutti gli edifici è generato utilizzando energie rinnovabili, rispettivamente è prevista la conversione in energie rinnovabili?</v>
      </c>
      <c r="E16" s="34"/>
      <c r="F16" s="42" t="e">
        <f t="shared" si="0"/>
        <v>#N/A</v>
      </c>
      <c r="G16" s="48"/>
      <c r="H16" s="60"/>
    </row>
    <row r="17" spans="2:11" ht="27" customHeight="1" thickBot="1" x14ac:dyDescent="0.4">
      <c r="B17" s="66" t="s">
        <v>6</v>
      </c>
      <c r="C17" s="6" t="str">
        <f>Translation!C47</f>
        <v>Utilizzo di energia termica</v>
      </c>
      <c r="D17" s="31" t="str">
        <f>Translation!C83</f>
        <v>È o sarà elaborato un concetto energetico per la fornitura di energia termica?</v>
      </c>
      <c r="E17" s="34"/>
      <c r="F17" s="42" t="e">
        <f>VLOOKUP(E17,LST_AntwortVerweis,2,0)</f>
        <v>#N/A</v>
      </c>
      <c r="G17" s="48"/>
      <c r="H17" s="60"/>
    </row>
    <row r="18" spans="2:11" ht="27" customHeight="1" thickBot="1" x14ac:dyDescent="0.4">
      <c r="B18" s="67" t="s">
        <v>7</v>
      </c>
      <c r="C18" s="139" t="str">
        <f>Translation!C48</f>
        <v>Teleriscaldamento senza fonti fossili</v>
      </c>
      <c r="D18" s="32" t="str">
        <f>Translation!C84</f>
        <v>È previsto l'allacciamento a una rete di teleriscaldamento?</v>
      </c>
      <c r="E18" s="34"/>
      <c r="F18" s="136" t="e">
        <f>IF(E18=Liste!$B$4,1,VLOOKUP(E19,LST_AntwortVerweis,2,0))</f>
        <v>#N/A</v>
      </c>
      <c r="G18" s="151"/>
      <c r="H18" s="60"/>
      <c r="I18" s="25"/>
    </row>
    <row r="19" spans="2:11" ht="27" customHeight="1" thickBot="1" x14ac:dyDescent="0.4">
      <c r="B19" s="65"/>
      <c r="C19" s="141"/>
      <c r="D19" s="33" t="str">
        <f>IF(OR(E18=Liste!$B$3,E18=Liste!$B$5),Translation!C85,"")</f>
        <v/>
      </c>
      <c r="E19" s="34"/>
      <c r="F19" s="136"/>
      <c r="G19" s="151"/>
      <c r="H19" s="60"/>
    </row>
    <row r="20" spans="2:11" ht="27" customHeight="1" thickBot="1" x14ac:dyDescent="0.4">
      <c r="B20" s="66" t="s">
        <v>8</v>
      </c>
      <c r="C20" s="6" t="str">
        <f>Translation!C49</f>
        <v>Utilizzo di energia solare</v>
      </c>
      <c r="D20" s="31" t="str">
        <f>Translation!C86</f>
        <v>Viene sfruttato il potenziale della produzione di energia solare sui tetti?</v>
      </c>
      <c r="E20" s="34"/>
      <c r="F20" s="42" t="e">
        <f>VLOOKUP(E20,LST_AntwortVerweis,2,0)</f>
        <v>#N/A</v>
      </c>
      <c r="G20" s="48"/>
      <c r="H20" s="60"/>
      <c r="I20" s="107" t="str">
        <f>Translation!C20</f>
        <v>Numero di punti negativi per la CO2</v>
      </c>
      <c r="J20" s="108" t="str">
        <f>Translation!C21</f>
        <v>Forse = sì</v>
      </c>
      <c r="K20" s="109"/>
    </row>
    <row r="21" spans="2:11" ht="27" customHeight="1" thickBot="1" x14ac:dyDescent="0.4">
      <c r="B21" s="148" t="s">
        <v>9</v>
      </c>
      <c r="C21" s="139" t="str">
        <f>Translation!C50</f>
        <v>Emissioni di gas serra nella costruzione</v>
      </c>
      <c r="D21" s="32" t="str">
        <f>Translation!C87</f>
        <v>Prevedete la costruzione di più di un piano interrato?</v>
      </c>
      <c r="E21" s="34"/>
      <c r="F21" s="136" t="e">
        <f>IF(AND(K25&lt;2),YES,IF(AND(K25&gt;=2,K25&lt;5),EVT,NO))</f>
        <v>#N/A</v>
      </c>
      <c r="G21" s="151"/>
      <c r="H21" s="60"/>
      <c r="I21" s="101" t="e">
        <f>VLOOKUP(E21,LST_AntwortVerweis,2,0)</f>
        <v>#N/A</v>
      </c>
      <c r="J21" s="102" t="e">
        <f>IF(I21=EVT,YES*2,I21*2)</f>
        <v>#N/A</v>
      </c>
      <c r="K21" s="103" t="str">
        <f>Translation!C22</f>
        <v>Attenzione: domanda valutata in doppio</v>
      </c>
    </row>
    <row r="22" spans="2:11" ht="27" customHeight="1" thickBot="1" x14ac:dyDescent="0.4">
      <c r="B22" s="149"/>
      <c r="C22" s="140"/>
      <c r="D22" s="29" t="str">
        <f>Translation!C88</f>
        <v>Prevedete la demolizione di molti edifici esistenti che hanno meno di 60 anni?</v>
      </c>
      <c r="E22" s="34"/>
      <c r="F22" s="136"/>
      <c r="G22" s="151"/>
      <c r="H22" s="60"/>
      <c r="I22" s="101" t="e">
        <f>VLOOKUP(E22,LST_AntwortVerweis,2,0)</f>
        <v>#N/A</v>
      </c>
      <c r="J22" s="102" t="e">
        <f>IF(I22=EVT,YES*2,I22*2)</f>
        <v>#N/A</v>
      </c>
      <c r="K22" s="103" t="str">
        <f>Translation!C22</f>
        <v>Attenzione: domanda valutata in doppio</v>
      </c>
    </row>
    <row r="23" spans="2:11" ht="27" customHeight="1" thickBot="1" x14ac:dyDescent="0.4">
      <c r="B23" s="149"/>
      <c r="C23" s="140"/>
      <c r="D23" s="29" t="str">
        <f>Translation!C89</f>
        <v>I nuovi edifici verranno costruiti con campate superiori alla media?</v>
      </c>
      <c r="E23" s="34"/>
      <c r="F23" s="136"/>
      <c r="G23" s="151"/>
      <c r="H23" s="60"/>
      <c r="I23" s="101" t="e">
        <f>VLOOKUP(E23,LST_AntwortVerweis,2,0)</f>
        <v>#N/A</v>
      </c>
      <c r="J23" s="102" t="e">
        <f>IF(I23=EVT,YES,I23)</f>
        <v>#N/A</v>
      </c>
      <c r="K23" s="103"/>
    </row>
    <row r="24" spans="2:11" ht="27" customHeight="1" thickBot="1" x14ac:dyDescent="0.4">
      <c r="B24" s="149"/>
      <c r="C24" s="140"/>
      <c r="D24" s="29" t="str">
        <f>Translation!C90</f>
        <v>I nuovi edifici verranno costruiti per la maggior parte come costruzioni massiccie?</v>
      </c>
      <c r="E24" s="34"/>
      <c r="F24" s="136"/>
      <c r="G24" s="151"/>
      <c r="H24" s="60"/>
      <c r="I24" s="101" t="e">
        <f>VLOOKUP(E24,LST_AntwortVerweis,2,0)</f>
        <v>#N/A</v>
      </c>
      <c r="J24" s="102" t="e">
        <f>IF(I24=EVT,YES*2,I24*2)</f>
        <v>#N/A</v>
      </c>
      <c r="K24" s="103" t="str">
        <f>Translation!C22</f>
        <v>Attenzione: domanda valutata in doppio</v>
      </c>
    </row>
    <row r="25" spans="2:11" ht="27" customHeight="1" thickBot="1" x14ac:dyDescent="0.4">
      <c r="B25" s="150"/>
      <c r="C25" s="141"/>
      <c r="D25" s="33" t="str">
        <f>Translation!C91</f>
        <v>I nuovi edifici verranno costruiti con superfici vetrate superiori alla media?</v>
      </c>
      <c r="E25" s="34"/>
      <c r="F25" s="136"/>
      <c r="G25" s="151"/>
      <c r="H25" s="60"/>
      <c r="I25" s="104" t="e">
        <f>VLOOKUP(E25,LST_AntwortVerweis,2,0)</f>
        <v>#N/A</v>
      </c>
      <c r="J25" s="105" t="e">
        <f>IF(I25=EVT,YES,I25)</f>
        <v>#N/A</v>
      </c>
      <c r="K25" s="106" t="e">
        <f>SUM(J21:J25)</f>
        <v>#N/A</v>
      </c>
    </row>
    <row r="26" spans="2:11" ht="27" customHeight="1" thickBot="1" x14ac:dyDescent="0.4">
      <c r="B26" s="66" t="s">
        <v>10</v>
      </c>
      <c r="C26" s="6" t="str">
        <f>Translation!C51</f>
        <v>Spazi verdi</v>
      </c>
      <c r="D26" s="31" t="str">
        <f>Translation!C92</f>
        <v>Buona parte delle superfici intorno agli edifici possono essere inverdite (quota di inverdimento dal 30% al 50%, a seconda della categoria di edificio)?</v>
      </c>
      <c r="E26" s="34"/>
      <c r="F26" s="42" t="e">
        <f>VLOOKUP(E26,LST_AntwortVerweis,2,0)</f>
        <v>#N/A</v>
      </c>
      <c r="G26" s="48"/>
      <c r="H26" s="60"/>
      <c r="I26" s="110"/>
      <c r="J26" s="113" t="str">
        <f>Translation!C13</f>
        <v>Valutazione</v>
      </c>
    </row>
    <row r="27" spans="2:11" ht="13.5" thickBot="1" x14ac:dyDescent="0.4">
      <c r="B27" s="67" t="s">
        <v>11</v>
      </c>
      <c r="C27" s="139" t="str">
        <f>Translation!C52</f>
        <v>Ombreggiamento attraverso alberature</v>
      </c>
      <c r="D27" s="85" t="str">
        <f>Translation!C93</f>
        <v>È possibile conservare 1/3 degli alberi sani esistenti?</v>
      </c>
      <c r="E27" s="34"/>
      <c r="F27" s="137" t="e">
        <f>J28</f>
        <v>#N/A</v>
      </c>
      <c r="G27" s="48"/>
      <c r="H27" s="60"/>
      <c r="I27" s="101" t="e">
        <f>VLOOKUP(E27,LST_AntwortVerweis,2,0)</f>
        <v>#N/A</v>
      </c>
      <c r="J27" s="103"/>
    </row>
    <row r="28" spans="2:11" ht="25.5" thickBot="1" x14ac:dyDescent="0.4">
      <c r="B28" s="65"/>
      <c r="C28" s="141"/>
      <c r="D28" s="86" t="str">
        <f>Translation!C94</f>
        <v>È possibile piantare nuovi alberi in modo da ottenere una quota di ombreggiamento totale del 15-25% (a seconda delle categorie di edificio)?</v>
      </c>
      <c r="E28" s="34"/>
      <c r="F28" s="138"/>
      <c r="G28" s="48"/>
      <c r="H28" s="60"/>
      <c r="I28" s="111" t="e">
        <f>VLOOKUP(E28,LST_AntwortVerweis,2,0)</f>
        <v>#N/A</v>
      </c>
      <c r="J28" s="112" t="e">
        <f>IF(AND(I27=EVT,I28=EVT),EVT,IF(AND(I27=YES,I28=YES),YES,IF(OR(I27=NO,I28=NO),NO,EVT)))</f>
        <v>#N/A</v>
      </c>
    </row>
    <row r="29" spans="2:11" ht="41.25" customHeight="1" thickBot="1" x14ac:dyDescent="0.4">
      <c r="B29" s="67" t="s">
        <v>12</v>
      </c>
      <c r="C29" s="133" t="str">
        <f>Translation!C53</f>
        <v>Gestione delle acque piovane vicina alla natura</v>
      </c>
      <c r="D29" s="134" t="str">
        <f>Translation!C96</f>
        <v>L'acqua piovana può essere infiltrata, evaporata o trattenuta direttamente in loco, in modo che al massimo il 15% dell'acqua piovana annuale venga deviata al di fuori del quartiere?</v>
      </c>
      <c r="E29" s="71"/>
      <c r="F29" s="135" t="e">
        <f>VLOOKUP(E29,LST_AntwortVerweis,2,0)</f>
        <v>#N/A</v>
      </c>
      <c r="G29" s="48"/>
      <c r="H29" s="60"/>
      <c r="I29" s="101" t="e">
        <f>VLOOKUP(E29,LST_AntwortVerweis,2,0)</f>
        <v>#N/A</v>
      </c>
      <c r="J29" s="103"/>
    </row>
    <row r="30" spans="2:11" ht="27" customHeight="1" thickBot="1" x14ac:dyDescent="0.4">
      <c r="B30" s="66" t="s">
        <v>13</v>
      </c>
      <c r="C30" s="6" t="str">
        <f>Translation!C54</f>
        <v>Offerta di parcheggi per le biciclette</v>
      </c>
      <c r="D30" s="31" t="str">
        <f>Translation!C97</f>
        <v>È previsto molto spazio per il parcheggio delle biciclette (es. residenziale: 1 posto per camera)?</v>
      </c>
      <c r="E30" s="34"/>
      <c r="F30" s="42" t="e">
        <f>VLOOKUP(E30,LST_AntwortVerweis,2,0)</f>
        <v>#N/A</v>
      </c>
      <c r="G30" s="48"/>
      <c r="H30" s="60"/>
    </row>
    <row r="31" spans="2:11" ht="26.5" thickBot="1" x14ac:dyDescent="0.4">
      <c r="B31" s="66" t="s">
        <v>14</v>
      </c>
      <c r="C31" s="6" t="str">
        <f>Translation!C55</f>
        <v>Praticità d'uso dei parcheggi per le biciclette</v>
      </c>
      <c r="D31" s="31" t="str">
        <f>Translation!C98</f>
        <v>Prevedete di attrezzare i parcheggi delle biciclette con una buona illuminazione, strutture per bloccare le biciclette e spazio sufficiente?</v>
      </c>
      <c r="E31" s="34"/>
      <c r="F31" s="42" t="e">
        <f>VLOOKUP(E31,LST_AntwortVerweis,2,0)</f>
        <v>#N/A</v>
      </c>
      <c r="G31" s="48"/>
      <c r="H31" s="60"/>
      <c r="I31" s="110"/>
      <c r="J31" s="113" t="str">
        <f>Translation!C13</f>
        <v>Valutazione</v>
      </c>
    </row>
    <row r="32" spans="2:11" ht="25.5" thickBot="1" x14ac:dyDescent="0.4">
      <c r="B32" s="67" t="s">
        <v>15</v>
      </c>
      <c r="C32" s="139" t="str">
        <f>Translation!C56</f>
        <v>Accessibilità</v>
      </c>
      <c r="D32" s="32" t="str">
        <f>Translation!C99</f>
        <v>Sono previsti accessi ravvicinati al quartiere per ciclisti e pedoni (ad esempio, senza grandi deviazioni intorno agli edifici)?</v>
      </c>
      <c r="E32" s="34"/>
      <c r="F32" s="136" t="e">
        <f>J33</f>
        <v>#N/A</v>
      </c>
      <c r="G32" s="151"/>
      <c r="H32" s="60"/>
      <c r="I32" s="101" t="e">
        <f>VLOOKUP(E32,LST_AntwortVerweis,2,0)</f>
        <v>#N/A</v>
      </c>
      <c r="J32" s="103"/>
    </row>
    <row r="33" spans="2:10" ht="13.5" thickBot="1" x14ac:dyDescent="0.4">
      <c r="B33" s="65"/>
      <c r="C33" s="141"/>
      <c r="D33" s="33" t="str">
        <f>Translation!C100</f>
        <v>È possibile un buon collegamento alla rete ciclabile e pedonale esterna al quartiere?</v>
      </c>
      <c r="E33" s="34"/>
      <c r="F33" s="136"/>
      <c r="G33" s="151"/>
      <c r="H33" s="60"/>
      <c r="I33" s="111" t="e">
        <f>VLOOKUP(E33,LST_AntwortVerweis,2,0)</f>
        <v>#N/A</v>
      </c>
      <c r="J33" s="112" t="e">
        <f>IF(AND(I32=EVT,I33=EVT),EVT,IF(AND(I32=YES,I33=YES),YES,IF(OR(I32=NO,I33=NO),NO,EVT)))</f>
        <v>#N/A</v>
      </c>
    </row>
    <row r="34" spans="2:10" ht="13.5" thickBot="1" x14ac:dyDescent="0.4">
      <c r="B34" s="67" t="s">
        <v>16</v>
      </c>
      <c r="C34" s="139" t="str">
        <f>Translation!C57</f>
        <v>Elettromobilità</v>
      </c>
      <c r="D34" s="32" t="str">
        <f>Translation!C101</f>
        <v xml:space="preserve">È possibile posare le linee di alimentazione per almeno il 60% dei parcheggi dei nuovi edifici? </v>
      </c>
      <c r="E34" s="34"/>
      <c r="F34" s="136" t="e">
        <f>J35</f>
        <v>#N/A</v>
      </c>
      <c r="G34" s="151"/>
      <c r="H34" s="60"/>
      <c r="I34" s="101" t="e">
        <f>VLOOKUP(E34,LST_AntwortVerweis,2,0)</f>
        <v>#N/A</v>
      </c>
      <c r="J34" s="103"/>
    </row>
    <row r="35" spans="2:10" ht="25.5" thickBot="1" x14ac:dyDescent="0.4">
      <c r="B35" s="65"/>
      <c r="C35" s="141"/>
      <c r="D35" s="33" t="str">
        <f>Translation!C102</f>
        <v>Le canaline vuote e i sistemi di supporto dei cavi possono essere installati nei parcheggi degli edifici esistenti risanati? Se non ci sono edifici esistenti, rispondere “Sì”.</v>
      </c>
      <c r="E35" s="34"/>
      <c r="F35" s="136"/>
      <c r="G35" s="151"/>
      <c r="H35" s="60"/>
      <c r="I35" s="111" t="e">
        <f>VLOOKUP(E35,LST_AntwortVerweis,2,0)</f>
        <v>#N/A</v>
      </c>
      <c r="J35" s="112" t="e">
        <f>IF(AND(I34=EVT,I35=EVT),EVT,IF(AND(I34=YES,I35=YES),YES,IF(OR(I34=NO,I35=NO),NO,EVT)))</f>
        <v>#N/A</v>
      </c>
    </row>
    <row r="36" spans="2:10" s="7" customFormat="1" ht="37.5" x14ac:dyDescent="0.35">
      <c r="B36" s="66" t="s">
        <v>17</v>
      </c>
      <c r="C36" s="35" t="str">
        <f>Translation!C58</f>
        <v>Car-sharing</v>
      </c>
      <c r="D36" s="36" t="str">
        <f>Translation!C103</f>
        <v>Prevedete di fornire la condivisione di veicoli in base alle esigenze degli utenti (nel quartiere o nelle sue vicinanze, anche con un fornitore esterno)? Ad esempio, bike sharing, Hub di mobilità o scooter sharing.</v>
      </c>
      <c r="E36" s="69"/>
      <c r="F36" s="43" t="e">
        <f>VLOOKUP(E36,LST_AntwortVerweis,2,0)</f>
        <v>#N/A</v>
      </c>
      <c r="G36" s="49"/>
      <c r="H36" s="61"/>
      <c r="I36" s="22"/>
    </row>
    <row r="38" spans="2:10" ht="13" x14ac:dyDescent="0.35">
      <c r="H38" s="2"/>
      <c r="I38" s="53" t="str">
        <f>Translation!C23</f>
        <v>Numero di requisiti facoltativi</v>
      </c>
      <c r="J38" s="3" t="str">
        <f>Translation!C24</f>
        <v>Numero di "forse"</v>
      </c>
    </row>
    <row r="39" spans="2:10" ht="18.75" customHeight="1" x14ac:dyDescent="0.35">
      <c r="B39" s="142" t="str">
        <f>Translation!C26</f>
        <v>Quali dei seguenti requisiti facoltativi dovrebbero/potrebbero essere implementate nel quartiere? Si prega di dare una risposta in tutti i campi per la valutazione.</v>
      </c>
      <c r="C39" s="142"/>
      <c r="D39" s="142"/>
      <c r="E39" s="142"/>
      <c r="F39" s="142"/>
      <c r="G39" s="142"/>
      <c r="I39" s="54" t="e">
        <f>VLOOKUP(D5,Liste!$B$9:$C$10,2,0)</f>
        <v>#N/A</v>
      </c>
      <c r="J39" s="26">
        <f>COUNTIF(I42:I58,EVT)</f>
        <v>0</v>
      </c>
    </row>
    <row r="40" spans="2:10" ht="27" customHeight="1" x14ac:dyDescent="0.35">
      <c r="B40" s="153" t="str">
        <f>IFERROR(Translation!C28&amp;I39&amp;" "&amp;Translation!C29,Translation!C27)</f>
        <v>Indicare sopra la percentuale di edifici esistenti.</v>
      </c>
      <c r="C40" s="153"/>
      <c r="D40" s="153"/>
      <c r="E40" s="153"/>
      <c r="F40" s="153"/>
      <c r="G40" s="153"/>
      <c r="I40" s="54"/>
    </row>
    <row r="41" spans="2:10" s="28" customFormat="1" ht="26.5" customHeight="1" x14ac:dyDescent="0.35">
      <c r="B41" s="63" t="str">
        <f>Translation!C29</f>
        <v>Requisiti facoltativi</v>
      </c>
      <c r="C41" s="81"/>
      <c r="D41" s="82" t="str">
        <f>Translation!C30</f>
        <v>Descrizione</v>
      </c>
      <c r="E41" s="83" t="str">
        <f>Translation!C31</f>
        <v>Implementazione possibile?</v>
      </c>
      <c r="F41" s="84" t="str">
        <f>Translation!C13</f>
        <v>Valutazione</v>
      </c>
      <c r="G41" s="81" t="str">
        <f>Translation!C14</f>
        <v>Commento</v>
      </c>
      <c r="H41" s="62"/>
      <c r="I41" s="55" t="str">
        <f>Translation!C25</f>
        <v>Requisiti facoltativi selezionati</v>
      </c>
    </row>
    <row r="42" spans="2:10" s="7" customFormat="1" ht="26.5" thickBot="1" x14ac:dyDescent="0.4">
      <c r="B42" s="65" t="s">
        <v>18</v>
      </c>
      <c r="C42" s="77" t="str">
        <f>Translation!C59</f>
        <v>Garantire un'elevata densità di utilizzo</v>
      </c>
      <c r="D42" s="78" t="str">
        <f>Translation!C104</f>
        <v>Un'alta densità di utilizzo è garantita da una gamma mirata di appartamenti con planimetrie efficienti.</v>
      </c>
      <c r="E42" s="79"/>
      <c r="F42" s="144" t="str">
        <f>IF(COUNTA(E42:E58)=17,IF(I59&gt;=I39,YES,IF(J59&gt;=I39,EVT,NO)),Translation!C41)</f>
        <v>Per la valutazione è necessario indicare qualcosa per tutti i requisiti facoltativi.</v>
      </c>
      <c r="G42" s="80"/>
      <c r="I42" s="56">
        <f t="shared" ref="I42:I58" si="1">IFERROR(VLOOKUP(E42,LST_AntwortVerweis,2,0),0)</f>
        <v>0</v>
      </c>
    </row>
    <row r="43" spans="2:10" ht="39.5" thickBot="1" x14ac:dyDescent="0.4">
      <c r="B43" s="66" t="s">
        <v>19</v>
      </c>
      <c r="C43" s="77" t="str">
        <f>Translation!C60</f>
        <v>Visualizzazione delle grandezze misurabili per gli utenti</v>
      </c>
      <c r="D43" s="4" t="str">
        <f>Translation!C105</f>
        <v>Il monitoraggio di almeno un terzo degli edifici residenziali sarà sviluppato in modo da consentire ai residenti di visualizzare facilmente su uno schermo digitale i parametri energetici attuali relativi alla propria unità di utilizzo.</v>
      </c>
      <c r="E43" s="44"/>
      <c r="F43" s="145"/>
      <c r="G43" s="48"/>
      <c r="I43" s="56">
        <f t="shared" si="1"/>
        <v>0</v>
      </c>
    </row>
    <row r="44" spans="2:10" ht="13.5" thickBot="1" x14ac:dyDescent="0.4">
      <c r="B44" s="66" t="s">
        <v>20</v>
      </c>
      <c r="C44" s="77" t="str">
        <f>Translation!C61</f>
        <v>Jolly gestione del quartiere</v>
      </c>
      <c r="D44" s="31" t="str">
        <f>Translation!C106</f>
        <v>Viene attuata una misura separata con un impatto positivo sul tema B.</v>
      </c>
      <c r="E44" s="44"/>
      <c r="F44" s="145"/>
      <c r="G44" s="48"/>
      <c r="I44" s="56">
        <f t="shared" si="1"/>
        <v>0</v>
      </c>
    </row>
    <row r="45" spans="2:10" ht="26.5" thickBot="1" x14ac:dyDescent="0.4">
      <c r="B45" s="66" t="s">
        <v>9</v>
      </c>
      <c r="C45" s="77" t="str">
        <f>Translation!C62</f>
        <v>Soluzioni di stoccaggio innovative</v>
      </c>
      <c r="D45" s="31" t="str">
        <f>Translation!C107</f>
        <v>Verrà implementata una soluzione innovativa di stoccaggio a lungo termine per immagazzinare l'energia termica o elettrica generata all'interno del quartiere.</v>
      </c>
      <c r="E45" s="44"/>
      <c r="F45" s="145"/>
      <c r="G45" s="48"/>
      <c r="I45" s="56">
        <f t="shared" si="1"/>
        <v>0</v>
      </c>
    </row>
    <row r="46" spans="2:10" ht="38" thickBot="1" x14ac:dyDescent="0.4">
      <c r="B46" s="66" t="s">
        <v>21</v>
      </c>
      <c r="C46" s="77" t="str">
        <f>Translation!C63</f>
        <v xml:space="preserve">Utilizzo di risorse locali </v>
      </c>
      <c r="D46" s="31" t="str">
        <f>Translation!C108</f>
        <v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v>
      </c>
      <c r="E46" s="44"/>
      <c r="F46" s="145"/>
      <c r="G46" s="48"/>
      <c r="I46" s="56">
        <f t="shared" si="1"/>
        <v>0</v>
      </c>
    </row>
    <row r="47" spans="2:10" ht="38" thickBot="1" x14ac:dyDescent="0.4">
      <c r="B47" s="66" t="s">
        <v>22</v>
      </c>
      <c r="C47" s="77" t="str">
        <f>Translation!C64</f>
        <v>Riuso di gruppi di componenti</v>
      </c>
      <c r="D47" s="31" t="str">
        <f>Translation!C109</f>
        <v>Vengono attuate misure per il riutilizzo dei gruppi di componenti. Vengono redatte liste di riuso per gli edifici che devono essere demoliti e per tutti i componenti destinati alla demolizione in caso di risanamento. I componenti riutilizzati sono indicati nei piani di costruzione.</v>
      </c>
      <c r="E47" s="44"/>
      <c r="F47" s="145"/>
      <c r="G47" s="48"/>
      <c r="I47" s="56">
        <f t="shared" si="1"/>
        <v>0</v>
      </c>
    </row>
    <row r="48" spans="2:10" ht="39.5" thickBot="1" x14ac:dyDescent="0.4">
      <c r="B48" s="66" t="s">
        <v>23</v>
      </c>
      <c r="C48" s="77" t="str">
        <f>Translation!C65</f>
        <v>Movimenti di terra minimi nella progettazione del terreno</v>
      </c>
      <c r="D48" s="31" t="str">
        <f>Translation!C110</f>
        <v xml:space="preserve">Viene rimosso un massimo del 40% del normale materiale di scavo. Una quantità normale di materiale di scavo è misurata come 1 m3 per m2 di AE. </v>
      </c>
      <c r="E48" s="44"/>
      <c r="F48" s="145"/>
      <c r="G48" s="48"/>
      <c r="I48" s="56">
        <f t="shared" si="1"/>
        <v>0</v>
      </c>
    </row>
    <row r="49" spans="2:10" ht="13.5" thickBot="1" x14ac:dyDescent="0.4">
      <c r="B49" s="66" t="s">
        <v>24</v>
      </c>
      <c r="C49" s="77" t="str">
        <f>Translation!C66</f>
        <v>Jolly energia e gas serra</v>
      </c>
      <c r="D49" s="31" t="str">
        <f>Translation!C111</f>
        <v>Viene attuata una misura separata con un impatto positivo sul tema C.</v>
      </c>
      <c r="E49" s="44"/>
      <c r="F49" s="145"/>
      <c r="G49" s="48"/>
      <c r="I49" s="56">
        <f t="shared" si="1"/>
        <v>0</v>
      </c>
    </row>
    <row r="50" spans="2:10" ht="25.5" thickBot="1" x14ac:dyDescent="0.4">
      <c r="B50" s="66" t="s">
        <v>25</v>
      </c>
      <c r="C50" s="77" t="str">
        <f>Translation!C67</f>
        <v>Ventilazione nel quartiere</v>
      </c>
      <c r="D50" s="31" t="str">
        <f>Translation!C112</f>
        <v>L'orientamento e la struttura dei nuovi edifici sono progettati in modo da garantire una buona ventilazione del quartiere.</v>
      </c>
      <c r="E50" s="44"/>
      <c r="F50" s="145"/>
      <c r="G50" s="48"/>
      <c r="I50" s="56">
        <f t="shared" si="1"/>
        <v>0</v>
      </c>
    </row>
    <row r="51" spans="2:10" ht="25.5" thickBot="1" x14ac:dyDescent="0.4">
      <c r="B51" s="66" t="s">
        <v>26</v>
      </c>
      <c r="C51" s="77" t="str">
        <f>Translation!C68</f>
        <v>Utilizzo dell'acqua piovana</v>
      </c>
      <c r="D51" s="31" t="str">
        <f>Translation!C113</f>
        <v>L'acqua piovana proveniente da almeno il 20% delle superfici dei tetti del quartiere viene immagazzinata e utilizzata per scopi privati o commerciali.</v>
      </c>
      <c r="E51" s="44"/>
      <c r="F51" s="145"/>
      <c r="G51" s="48"/>
      <c r="I51" s="56">
        <f t="shared" si="1"/>
        <v>0</v>
      </c>
    </row>
    <row r="52" spans="2:10" ht="26.5" thickBot="1" x14ac:dyDescent="0.4">
      <c r="B52" s="66" t="s">
        <v>27</v>
      </c>
      <c r="C52" s="77" t="str">
        <f>Translation!C69</f>
        <v>Nessuna sotto-costruzione degli spazi aperti</v>
      </c>
      <c r="D52" s="31" t="str">
        <f>Translation!C114</f>
        <v xml:space="preserve">Si rinuncia a costruire nuove strutture sotterranee al di sotto delle superfici aperte che si trovano al di fuori delle superfici edificate del fondo esistenti o nuove. </v>
      </c>
      <c r="E52" s="44"/>
      <c r="F52" s="145"/>
      <c r="G52" s="48"/>
      <c r="I52" s="56">
        <f t="shared" si="1"/>
        <v>0</v>
      </c>
    </row>
    <row r="53" spans="2:10" ht="26.5" thickBot="1" x14ac:dyDescent="0.4">
      <c r="B53" s="66" t="s">
        <v>28</v>
      </c>
      <c r="C53" s="77" t="str">
        <f>Translation!C70</f>
        <v>Jolly comfort e adattamento al clima</v>
      </c>
      <c r="D53" s="31" t="str">
        <f>Translation!C115</f>
        <v>Viene attuata una misura separata con un impatto positivo sul tema D.</v>
      </c>
      <c r="E53" s="44"/>
      <c r="F53" s="145"/>
      <c r="G53" s="48"/>
      <c r="I53" s="56">
        <f t="shared" si="1"/>
        <v>0</v>
      </c>
    </row>
    <row r="54" spans="2:10" ht="26.5" thickBot="1" x14ac:dyDescent="0.4">
      <c r="B54" s="66" t="s">
        <v>29</v>
      </c>
      <c r="C54" s="77" t="str">
        <f>Translation!C71</f>
        <v xml:space="preserve">Minimizzazione del numero di parcheggu per auto </v>
      </c>
      <c r="D54" s="31" t="str">
        <f>Translation!C116</f>
        <v>Sono previsti pochi posti auto (PP). Ad esempio nelle zone di campagna: meno di 1 PP per appartamento.</v>
      </c>
      <c r="E54" s="44"/>
      <c r="F54" s="145"/>
      <c r="G54" s="48"/>
      <c r="I54" s="56">
        <f t="shared" si="1"/>
        <v>0</v>
      </c>
    </row>
    <row r="55" spans="2:10" ht="26.5" thickBot="1" x14ac:dyDescent="0.4">
      <c r="B55" s="66" t="s">
        <v>30</v>
      </c>
      <c r="C55" s="77" t="str">
        <f>Translation!C72</f>
        <v>Offerte interne al quartiere per ridurre il traffico</v>
      </c>
      <c r="D55" s="31" t="str">
        <f>Translation!C117</f>
        <v>Vengono create almeno due offerte diverse che contribuiscono a ridurre la mobilità dei residenti. Può trattarsi, ad esempio, di un negozio di alimentari, di un ristorante o di un asilo.</v>
      </c>
      <c r="E55" s="44"/>
      <c r="F55" s="145"/>
      <c r="G55" s="48"/>
      <c r="I55" s="56">
        <f t="shared" si="1"/>
        <v>0</v>
      </c>
    </row>
    <row r="56" spans="2:10" ht="38" thickBot="1" x14ac:dyDescent="0.4">
      <c r="B56" s="66" t="s">
        <v>31</v>
      </c>
      <c r="C56" s="77" t="str">
        <f>Translation!C73</f>
        <v>Misure per la riduzione del TPM</v>
      </c>
      <c r="D56" s="31" t="str">
        <f>Translation!C118</f>
        <v>Vengono attuate almeno due misure per ridurre il trasporto privato motorizzato. Ad esempio, offerte di servizi per gli utilizzatori di biciclette o regolamenti nei contratti di locazione per il possesso di autovetture.</v>
      </c>
      <c r="E56" s="44"/>
      <c r="F56" s="145"/>
      <c r="G56" s="48"/>
      <c r="I56" s="56">
        <f t="shared" si="1"/>
        <v>0</v>
      </c>
    </row>
    <row r="57" spans="2:10" ht="26.5" thickBot="1" x14ac:dyDescent="0.4">
      <c r="B57" s="66" t="s">
        <v>32</v>
      </c>
      <c r="C57" s="77" t="str">
        <f>Translation!C74</f>
        <v>Stazioni di ricarica bidirezionali</v>
      </c>
      <c r="D57" s="31" t="str">
        <f>Translation!C119</f>
        <v>Almeno il 5% dei parcheggi sarà dotato di stazioni di ricarica bidirezionali.</v>
      </c>
      <c r="E57" s="44"/>
      <c r="F57" s="145"/>
      <c r="G57" s="48"/>
      <c r="I57" s="56">
        <f t="shared" si="1"/>
        <v>0</v>
      </c>
    </row>
    <row r="58" spans="2:10" ht="13" x14ac:dyDescent="0.35">
      <c r="B58" s="67" t="s">
        <v>33</v>
      </c>
      <c r="C58" s="77" t="str">
        <f>Translation!C75</f>
        <v>Jolly mobilità</v>
      </c>
      <c r="D58" s="70" t="str">
        <f>Translation!C120</f>
        <v>Viene attuata una misura separata con un impatto positivo sul tema E.</v>
      </c>
      <c r="E58" s="71"/>
      <c r="F58" s="146"/>
      <c r="G58" s="72"/>
      <c r="I58" s="57">
        <f t="shared" si="1"/>
        <v>0</v>
      </c>
    </row>
    <row r="59" spans="2:10" ht="13" x14ac:dyDescent="0.35">
      <c r="B59" s="73"/>
      <c r="C59" s="74"/>
      <c r="D59" s="74"/>
      <c r="E59" s="75"/>
      <c r="F59" s="76"/>
      <c r="G59" s="74"/>
      <c r="I59" s="58">
        <f>SUM(I42:I58)</f>
        <v>0</v>
      </c>
      <c r="J59" s="27">
        <f>SUM(I59,J39)</f>
        <v>0</v>
      </c>
    </row>
  </sheetData>
  <sheetProtection algorithmName="SHA-512" hashValue="nw9w3I/yokkI51ejrD8iDKLLlETmKTmpBW8V7wheP5FZQcZ8cQlQ5x/SjPe64uzTn1CSwo+tVujaMMe1d2ieZA==" saltValue="MyBIE7siXgEcL1OXeUBQew==" spinCount="100000" sheet="1" objects="1" scenarios="1" selectLockedCells="1"/>
  <mergeCells count="22">
    <mergeCell ref="B39:G39"/>
    <mergeCell ref="C34:C35"/>
    <mergeCell ref="B7:G7"/>
    <mergeCell ref="F42:F58"/>
    <mergeCell ref="F10:F12"/>
    <mergeCell ref="B21:B25"/>
    <mergeCell ref="G32:G33"/>
    <mergeCell ref="G34:G35"/>
    <mergeCell ref="C21:C25"/>
    <mergeCell ref="F18:F19"/>
    <mergeCell ref="G18:G19"/>
    <mergeCell ref="G21:G25"/>
    <mergeCell ref="G10:G12"/>
    <mergeCell ref="F21:F25"/>
    <mergeCell ref="F32:F33"/>
    <mergeCell ref="B40:G40"/>
    <mergeCell ref="F34:F35"/>
    <mergeCell ref="F27:F28"/>
    <mergeCell ref="C10:C12"/>
    <mergeCell ref="C18:C19"/>
    <mergeCell ref="C27:C28"/>
    <mergeCell ref="C32:C33"/>
  </mergeCells>
  <phoneticPr fontId="10" type="noConversion"/>
  <conditionalFormatting sqref="B40:G40">
    <cfRule type="expression" dxfId="3" priority="1">
      <formula>IF(ISERROR($I$39),1,0)</formula>
    </cfRule>
  </conditionalFormatting>
  <conditionalFormatting sqref="F10:F36 F42">
    <cfRule type="cellIs" dxfId="2" priority="8" operator="equal">
      <formula>$I$4</formula>
    </cfRule>
    <cfRule type="cellIs" dxfId="1" priority="9" operator="equal">
      <formula>$I$5</formula>
    </cfRule>
    <cfRule type="cellIs" dxfId="0" priority="10" operator="equal">
      <formula>$I$3</formula>
    </cfRule>
  </conditionalFormatting>
  <dataValidations count="2">
    <dataValidation type="list" allowBlank="1" showInputMessage="1" showErrorMessage="1" sqref="E42:E58 E10:E36" xr:uid="{09EEEF23-9BE1-4F1D-9865-822C0CBFD911}">
      <formula1>LST_Antwort</formula1>
    </dataValidation>
    <dataValidation type="list" allowBlank="1" showInputMessage="1" showErrorMessage="1" sqref="D5:D6" xr:uid="{4802DA03-BD80-435C-89F6-7DE15E3C5794}">
      <formula1>LST_Wahlvorgaben</formula1>
    </dataValidation>
  </dataValidations>
  <pageMargins left="0.70866141732283472" right="0.70866141732283472" top="0.78740157480314965" bottom="0.78740157480314965" header="0.31496062992125984" footer="0.31496062992125984"/>
  <pageSetup paperSize="9" scale="47" fitToHeight="0" orientation="portrait" r:id="rId1"/>
  <rowBreaks count="1" manualBreakCount="1">
    <brk id="37" max="16383" man="1"/>
  </rowBreaks>
  <ignoredErrors>
    <ignoredError sqref="F13:F16 F17:F20 F29:F31 F22:F27 F35:F36 I10:I11 F10 F32:F34" evalError="1"/>
    <ignoredError sqref="J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2C2A-FEAD-4A10-A74E-D0A88780F6C4}">
  <dimension ref="A1:C11"/>
  <sheetViews>
    <sheetView workbookViewId="0">
      <selection activeCell="C9" sqref="C9"/>
    </sheetView>
  </sheetViews>
  <sheetFormatPr baseColWidth="10" defaultColWidth="11.36328125" defaultRowHeight="14.5" x14ac:dyDescent="0.35"/>
  <cols>
    <col min="1" max="1" width="24.6328125" style="46" customWidth="1"/>
    <col min="2" max="2" width="37" customWidth="1"/>
  </cols>
  <sheetData>
    <row r="1" spans="1:3" x14ac:dyDescent="0.35">
      <c r="A1" s="46" t="str">
        <f>Translation!C37</f>
        <v>Lista</v>
      </c>
    </row>
    <row r="2" spans="1:3" x14ac:dyDescent="0.35">
      <c r="C2" s="46" t="str">
        <f>Translation!C40</f>
        <v>Valore</v>
      </c>
    </row>
    <row r="3" spans="1:3" x14ac:dyDescent="0.35">
      <c r="A3" s="46" t="str">
        <f>Translation!C38</f>
        <v>Risposta</v>
      </c>
      <c r="B3" s="18" t="str">
        <f>Translation!C32</f>
        <v>Sì</v>
      </c>
      <c r="C3" s="18">
        <v>1</v>
      </c>
    </row>
    <row r="4" spans="1:3" x14ac:dyDescent="0.35">
      <c r="B4" s="18" t="str">
        <f>Translation!C33</f>
        <v>No</v>
      </c>
      <c r="C4" s="18">
        <v>0</v>
      </c>
    </row>
    <row r="5" spans="1:3" x14ac:dyDescent="0.35">
      <c r="B5" s="18" t="str">
        <f>Translation!C34</f>
        <v>Forse</v>
      </c>
      <c r="C5" s="18" t="s">
        <v>0</v>
      </c>
    </row>
    <row r="6" spans="1:3" x14ac:dyDescent="0.35">
      <c r="B6" s="18"/>
      <c r="C6" s="18"/>
    </row>
    <row r="8" spans="1:3" x14ac:dyDescent="0.35">
      <c r="C8" s="46" t="str">
        <f>Translation!C23</f>
        <v>Numero di requisiti facoltativi</v>
      </c>
    </row>
    <row r="9" spans="1:3" s="19" customFormat="1" x14ac:dyDescent="0.35">
      <c r="A9" s="47" t="str">
        <f>Translation!C8</f>
        <v>Quota di edifici esistenti</v>
      </c>
      <c r="B9" s="20" t="str">
        <f>Translation!C35</f>
        <v>La quota di edifici esistenti è minore di 2/3 della AE totale.</v>
      </c>
      <c r="C9" s="21">
        <v>3</v>
      </c>
    </row>
    <row r="10" spans="1:3" x14ac:dyDescent="0.35">
      <c r="B10" s="20" t="str">
        <f>Translation!C36</f>
        <v>La quota di edifici esistenti è uguale o maggiore di 2/3 della AE totale.</v>
      </c>
      <c r="C10" s="18">
        <v>2</v>
      </c>
    </row>
    <row r="11" spans="1:3" x14ac:dyDescent="0.35">
      <c r="B11" s="17"/>
    </row>
  </sheetData>
  <sheetProtection algorithmName="SHA-512" hashValue="ReN1JD0ZKGsgqxMYCfPPqDH3Wq9Lmj8x/+DDepXmAaIY8jeCWjvNpgW7kGhQ6f9o5HyT+HBxPPWZgJqOz/rJPg==" saltValue="H5677dYHJopjy9yQ78rUXg==" spinCount="100000" sheet="1" objects="1" scenarios="1"/>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49-F610-4125-BFCD-D8EE2794BE56}">
  <dimension ref="A1:J144"/>
  <sheetViews>
    <sheetView zoomScaleNormal="100" workbookViewId="0">
      <selection activeCell="C1" sqref="C1"/>
    </sheetView>
  </sheetViews>
  <sheetFormatPr baseColWidth="10" defaultColWidth="11.6328125" defaultRowHeight="12.5" x14ac:dyDescent="0.25"/>
  <cols>
    <col min="1" max="1" width="11.6328125" style="114"/>
    <col min="2" max="2" width="10" style="114" customWidth="1"/>
    <col min="3" max="3" width="36" style="114" bestFit="1" customWidth="1"/>
    <col min="4" max="4" width="51.6328125" style="95" bestFit="1" customWidth="1"/>
    <col min="5" max="6" width="46.6328125" style="95" customWidth="1"/>
    <col min="7" max="7" width="9.08984375" style="114" bestFit="1" customWidth="1"/>
    <col min="8" max="8" width="7.08984375" style="114" customWidth="1"/>
    <col min="9" max="9" width="11.6328125" style="114"/>
    <col min="10" max="10" width="2" style="114" bestFit="1" customWidth="1"/>
    <col min="11" max="16384" width="11.6328125" style="114"/>
  </cols>
  <sheetData>
    <row r="1" spans="2:10" ht="13" x14ac:dyDescent="0.3">
      <c r="B1" s="100" t="s">
        <v>34</v>
      </c>
      <c r="C1" s="88" t="s">
        <v>40</v>
      </c>
      <c r="D1" s="87">
        <f>VLOOKUP(C1,I1:J3,2,0)</f>
        <v>3</v>
      </c>
      <c r="E1" s="89" t="s">
        <v>36</v>
      </c>
      <c r="F1" s="90" t="s">
        <v>417</v>
      </c>
      <c r="I1" s="91" t="s">
        <v>35</v>
      </c>
      <c r="J1" s="92">
        <v>1</v>
      </c>
    </row>
    <row r="2" spans="2:10" ht="13" x14ac:dyDescent="0.3">
      <c r="B2" s="93"/>
      <c r="C2" s="94"/>
      <c r="E2" s="96"/>
      <c r="F2" s="96"/>
      <c r="I2" s="91" t="s">
        <v>37</v>
      </c>
      <c r="J2" s="92">
        <v>2</v>
      </c>
    </row>
    <row r="3" spans="2:10" ht="13" x14ac:dyDescent="0.3">
      <c r="B3" s="87" t="s">
        <v>38</v>
      </c>
      <c r="C3" s="97" t="s">
        <v>39</v>
      </c>
      <c r="D3" s="98" t="str">
        <f>I1</f>
        <v>deutsch</v>
      </c>
      <c r="E3" s="98" t="str">
        <f>I2</f>
        <v>français</v>
      </c>
      <c r="F3" s="98" t="str">
        <f>I3</f>
        <v>italiano</v>
      </c>
      <c r="I3" s="91" t="s">
        <v>40</v>
      </c>
      <c r="J3" s="92">
        <v>3</v>
      </c>
    </row>
    <row r="4" spans="2:10" x14ac:dyDescent="0.25">
      <c r="B4" s="115">
        <v>1</v>
      </c>
      <c r="C4" s="92" t="str">
        <f>INDEX($D$4:$F$507,$B4,$D$1)</f>
        <v>Versione</v>
      </c>
      <c r="D4" s="116" t="s">
        <v>36</v>
      </c>
      <c r="E4" s="116" t="s">
        <v>36</v>
      </c>
      <c r="F4" s="116" t="s">
        <v>41</v>
      </c>
    </row>
    <row r="5" spans="2:10" x14ac:dyDescent="0.25">
      <c r="B5" s="115">
        <v>2</v>
      </c>
      <c r="C5" s="92" t="str">
        <f t="shared" ref="C5:C68" si="0">INDEX($D$4:$F$507,$B5,$D$1)</f>
        <v>Pre-Check Minergie-Quartiere</v>
      </c>
      <c r="D5" s="116" t="s">
        <v>42</v>
      </c>
      <c r="E5" s="116" t="s">
        <v>43</v>
      </c>
      <c r="F5" s="116" t="s">
        <v>44</v>
      </c>
    </row>
    <row r="6" spans="2:10" x14ac:dyDescent="0.25">
      <c r="B6" s="115">
        <v>3</v>
      </c>
      <c r="C6" s="92" t="str">
        <f t="shared" si="0"/>
        <v>Nome del quartiere</v>
      </c>
      <c r="D6" s="116" t="s">
        <v>45</v>
      </c>
      <c r="E6" s="116" t="s">
        <v>46</v>
      </c>
      <c r="F6" s="116" t="s">
        <v>47</v>
      </c>
    </row>
    <row r="7" spans="2:10" x14ac:dyDescent="0.25">
      <c r="B7" s="115">
        <v>4</v>
      </c>
      <c r="C7" s="92" t="str">
        <f t="shared" si="0"/>
        <v>Data</v>
      </c>
      <c r="D7" s="116" t="s">
        <v>48</v>
      </c>
      <c r="E7" s="116" t="s">
        <v>49</v>
      </c>
      <c r="F7" s="116" t="s">
        <v>50</v>
      </c>
    </row>
    <row r="8" spans="2:10" x14ac:dyDescent="0.25">
      <c r="B8" s="115">
        <v>5</v>
      </c>
      <c r="C8" s="92" t="str">
        <f t="shared" si="0"/>
        <v>Quota di edifici esistenti</v>
      </c>
      <c r="D8" s="116" t="s">
        <v>51</v>
      </c>
      <c r="E8" s="116" t="s">
        <v>52</v>
      </c>
      <c r="F8" s="116" t="s">
        <v>53</v>
      </c>
    </row>
    <row r="9" spans="2:10" ht="100" x14ac:dyDescent="0.25">
      <c r="B9" s="115">
        <v>6</v>
      </c>
      <c r="C9" s="92" t="str">
        <f t="shared" si="0"/>
        <v>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v>
      </c>
      <c r="D9" s="116" t="s">
        <v>54</v>
      </c>
      <c r="E9" s="116" t="s">
        <v>55</v>
      </c>
      <c r="F9" s="116" t="s">
        <v>56</v>
      </c>
    </row>
    <row r="10" spans="2:10" x14ac:dyDescent="0.25">
      <c r="B10" s="115">
        <v>7</v>
      </c>
      <c r="C10" s="92" t="str">
        <f t="shared" si="0"/>
        <v>Requisiti obbligatori</v>
      </c>
      <c r="D10" s="116" t="s">
        <v>57</v>
      </c>
      <c r="E10" s="116" t="s">
        <v>58</v>
      </c>
      <c r="F10" s="116" t="s">
        <v>59</v>
      </c>
    </row>
    <row r="11" spans="2:10" x14ac:dyDescent="0.25">
      <c r="B11" s="115">
        <v>8</v>
      </c>
      <c r="C11" s="92" t="str">
        <f t="shared" si="0"/>
        <v>Domanda</v>
      </c>
      <c r="D11" s="116" t="s">
        <v>60</v>
      </c>
      <c r="E11" s="116" t="s">
        <v>61</v>
      </c>
      <c r="F11" s="116" t="s">
        <v>62</v>
      </c>
    </row>
    <row r="12" spans="2:10" x14ac:dyDescent="0.25">
      <c r="B12" s="115">
        <v>9</v>
      </c>
      <c r="C12" s="92" t="str">
        <f t="shared" si="0"/>
        <v>Risposta</v>
      </c>
      <c r="D12" s="116" t="s">
        <v>63</v>
      </c>
      <c r="E12" s="116" t="s">
        <v>64</v>
      </c>
      <c r="F12" s="116" t="s">
        <v>65</v>
      </c>
    </row>
    <row r="13" spans="2:10" x14ac:dyDescent="0.25">
      <c r="B13" s="115">
        <v>10</v>
      </c>
      <c r="C13" s="92" t="str">
        <f t="shared" si="0"/>
        <v>Valutazione</v>
      </c>
      <c r="D13" s="116" t="s">
        <v>66</v>
      </c>
      <c r="E13" s="116" t="s">
        <v>67</v>
      </c>
      <c r="F13" s="116" t="s">
        <v>68</v>
      </c>
    </row>
    <row r="14" spans="2:10" ht="13" thickBot="1" x14ac:dyDescent="0.3">
      <c r="B14" s="117">
        <v>11</v>
      </c>
      <c r="C14" s="118" t="str">
        <f t="shared" si="0"/>
        <v>Commento</v>
      </c>
      <c r="D14" s="119" t="s">
        <v>69</v>
      </c>
      <c r="E14" s="119" t="s">
        <v>70</v>
      </c>
      <c r="F14" s="119" t="s">
        <v>71</v>
      </c>
    </row>
    <row r="15" spans="2:10" x14ac:dyDescent="0.25">
      <c r="B15" s="120">
        <v>12</v>
      </c>
      <c r="C15" s="121" t="str">
        <f t="shared" si="0"/>
        <v>Non si prevedono problemi</v>
      </c>
      <c r="D15" s="122" t="s">
        <v>72</v>
      </c>
      <c r="E15" s="122" t="s">
        <v>73</v>
      </c>
      <c r="F15" s="122" t="s">
        <v>74</v>
      </c>
    </row>
    <row r="16" spans="2:10" x14ac:dyDescent="0.25">
      <c r="B16" s="115">
        <v>13</v>
      </c>
      <c r="C16" s="92" t="str">
        <f t="shared" si="0"/>
        <v>Da esaminare più nel dettaglio</v>
      </c>
      <c r="D16" s="116" t="s">
        <v>75</v>
      </c>
      <c r="E16" s="116" t="s">
        <v>76</v>
      </c>
      <c r="F16" s="116" t="s">
        <v>77</v>
      </c>
    </row>
    <row r="17" spans="2:6" x14ac:dyDescent="0.25">
      <c r="B17" s="115">
        <v>14</v>
      </c>
      <c r="C17" s="92" t="str">
        <f t="shared" si="0"/>
        <v>Possibile problema</v>
      </c>
      <c r="D17" s="116" t="s">
        <v>78</v>
      </c>
      <c r="E17" s="116" t="s">
        <v>79</v>
      </c>
      <c r="F17" s="116" t="s">
        <v>80</v>
      </c>
    </row>
    <row r="18" spans="2:6" x14ac:dyDescent="0.25">
      <c r="B18" s="115">
        <v>15</v>
      </c>
      <c r="C18" s="92" t="str">
        <f t="shared" si="0"/>
        <v>Indice per il codice cromatico</v>
      </c>
      <c r="D18" s="116" t="s">
        <v>81</v>
      </c>
      <c r="E18" s="116" t="s">
        <v>82</v>
      </c>
      <c r="F18" s="116" t="s">
        <v>83</v>
      </c>
    </row>
    <row r="19" spans="2:6" x14ac:dyDescent="0.25">
      <c r="B19" s="115">
        <v>16</v>
      </c>
      <c r="C19" s="92" t="str">
        <f t="shared" si="0"/>
        <v>Edifici esistenti e edifici nuovi</v>
      </c>
      <c r="D19" s="116" t="s">
        <v>84</v>
      </c>
      <c r="E19" s="116" t="s">
        <v>85</v>
      </c>
      <c r="F19" s="116" t="s">
        <v>86</v>
      </c>
    </row>
    <row r="20" spans="2:6" ht="15.5" x14ac:dyDescent="0.4">
      <c r="B20" s="115">
        <v>17</v>
      </c>
      <c r="C20" s="92" t="str">
        <f t="shared" si="0"/>
        <v>Numero di punti negativi per la CO2</v>
      </c>
      <c r="D20" s="116" t="s">
        <v>87</v>
      </c>
      <c r="E20" s="116" t="s">
        <v>88</v>
      </c>
      <c r="F20" s="116" t="s">
        <v>89</v>
      </c>
    </row>
    <row r="21" spans="2:6" x14ac:dyDescent="0.25">
      <c r="B21" s="115">
        <v>18</v>
      </c>
      <c r="C21" s="92" t="str">
        <f t="shared" si="0"/>
        <v>Forse = sì</v>
      </c>
      <c r="D21" s="116" t="s">
        <v>90</v>
      </c>
      <c r="E21" s="116" t="s">
        <v>91</v>
      </c>
      <c r="F21" s="116" t="s">
        <v>92</v>
      </c>
    </row>
    <row r="22" spans="2:6" x14ac:dyDescent="0.25">
      <c r="B22" s="115">
        <v>19</v>
      </c>
      <c r="C22" s="92" t="str">
        <f t="shared" si="0"/>
        <v>Attenzione: domanda valutata in doppio</v>
      </c>
      <c r="D22" s="116" t="s">
        <v>93</v>
      </c>
      <c r="E22" s="116" t="s">
        <v>94</v>
      </c>
      <c r="F22" s="116" t="s">
        <v>95</v>
      </c>
    </row>
    <row r="23" spans="2:6" x14ac:dyDescent="0.25">
      <c r="B23" s="115">
        <v>20</v>
      </c>
      <c r="C23" s="92" t="str">
        <f t="shared" si="0"/>
        <v>Numero di requisiti facoltativi</v>
      </c>
      <c r="D23" s="116" t="s">
        <v>96</v>
      </c>
      <c r="E23" s="116" t="s">
        <v>97</v>
      </c>
      <c r="F23" s="116" t="s">
        <v>98</v>
      </c>
    </row>
    <row r="24" spans="2:6" x14ac:dyDescent="0.25">
      <c r="B24" s="115">
        <v>21</v>
      </c>
      <c r="C24" s="92" t="str">
        <f t="shared" si="0"/>
        <v>Numero di "forse"</v>
      </c>
      <c r="D24" s="116" t="s">
        <v>99</v>
      </c>
      <c r="E24" s="116" t="s">
        <v>100</v>
      </c>
      <c r="F24" s="116" t="s">
        <v>101</v>
      </c>
    </row>
    <row r="25" spans="2:6" x14ac:dyDescent="0.25">
      <c r="B25" s="115">
        <v>22</v>
      </c>
      <c r="C25" s="92" t="str">
        <f t="shared" si="0"/>
        <v>Requisiti facoltativi selezionati</v>
      </c>
      <c r="D25" s="116" t="s">
        <v>102</v>
      </c>
      <c r="E25" s="116" t="s">
        <v>103</v>
      </c>
      <c r="F25" s="116" t="s">
        <v>104</v>
      </c>
    </row>
    <row r="26" spans="2:6" ht="62.5" x14ac:dyDescent="0.25">
      <c r="B26" s="115">
        <v>23</v>
      </c>
      <c r="C26" s="92" t="str">
        <f t="shared" si="0"/>
        <v>Quali dei seguenti requisiti facoltativi dovrebbero/potrebbero essere implementate nel quartiere? Si prega di dare una risposta in tutti i campi per la valutazione.</v>
      </c>
      <c r="D26" s="116" t="s">
        <v>105</v>
      </c>
      <c r="E26" s="116" t="s">
        <v>106</v>
      </c>
      <c r="F26" s="116" t="s">
        <v>107</v>
      </c>
    </row>
    <row r="27" spans="2:6" ht="25" x14ac:dyDescent="0.25">
      <c r="B27" s="115">
        <v>24</v>
      </c>
      <c r="C27" s="92" t="str">
        <f t="shared" si="0"/>
        <v>Indicare sopra la percentuale di edifici esistenti.</v>
      </c>
      <c r="D27" s="116" t="s">
        <v>108</v>
      </c>
      <c r="E27" s="116" t="s">
        <v>109</v>
      </c>
      <c r="F27" s="116" t="s">
        <v>110</v>
      </c>
    </row>
    <row r="28" spans="2:6" ht="37.5" x14ac:dyDescent="0.25">
      <c r="B28" s="115">
        <v>25</v>
      </c>
      <c r="C28" s="92" t="str">
        <f t="shared" si="0"/>
        <v xml:space="preserve">Per la certificazione Minergie-Quartiere, devono essere soddisfatti almeno i seguenti requisiti facoltativi: </v>
      </c>
      <c r="D28" s="116" t="s">
        <v>111</v>
      </c>
      <c r="E28" s="116" t="s">
        <v>112</v>
      </c>
      <c r="F28" s="116" t="s">
        <v>113</v>
      </c>
    </row>
    <row r="29" spans="2:6" x14ac:dyDescent="0.25">
      <c r="B29" s="115">
        <v>26</v>
      </c>
      <c r="C29" s="92" t="str">
        <f t="shared" si="0"/>
        <v>Requisiti facoltativi</v>
      </c>
      <c r="D29" s="116" t="s">
        <v>114</v>
      </c>
      <c r="E29" s="116" t="s">
        <v>115</v>
      </c>
      <c r="F29" s="116" t="s">
        <v>116</v>
      </c>
    </row>
    <row r="30" spans="2:6" x14ac:dyDescent="0.25">
      <c r="B30" s="115">
        <v>27</v>
      </c>
      <c r="C30" s="92" t="str">
        <f t="shared" si="0"/>
        <v>Descrizione</v>
      </c>
      <c r="D30" s="116" t="s">
        <v>117</v>
      </c>
      <c r="E30" s="116" t="s">
        <v>118</v>
      </c>
      <c r="F30" s="116" t="s">
        <v>119</v>
      </c>
    </row>
    <row r="31" spans="2:6" x14ac:dyDescent="0.25">
      <c r="B31" s="115">
        <v>28</v>
      </c>
      <c r="C31" s="92" t="str">
        <f t="shared" si="0"/>
        <v>Implementazione possibile?</v>
      </c>
      <c r="D31" s="116" t="s">
        <v>120</v>
      </c>
      <c r="E31" s="116" t="s">
        <v>121</v>
      </c>
      <c r="F31" s="116" t="s">
        <v>122</v>
      </c>
    </row>
    <row r="32" spans="2:6" x14ac:dyDescent="0.25">
      <c r="B32" s="115">
        <v>29</v>
      </c>
      <c r="C32" s="92" t="str">
        <f t="shared" si="0"/>
        <v>Sì</v>
      </c>
      <c r="D32" s="116" t="s">
        <v>123</v>
      </c>
      <c r="E32" s="116" t="s">
        <v>124</v>
      </c>
      <c r="F32" s="116" t="s">
        <v>125</v>
      </c>
    </row>
    <row r="33" spans="1:6" x14ac:dyDescent="0.25">
      <c r="B33" s="115">
        <v>30</v>
      </c>
      <c r="C33" s="92" t="str">
        <f t="shared" si="0"/>
        <v>No</v>
      </c>
      <c r="D33" s="116" t="s">
        <v>126</v>
      </c>
      <c r="E33" s="116" t="s">
        <v>127</v>
      </c>
      <c r="F33" s="116" t="s">
        <v>128</v>
      </c>
    </row>
    <row r="34" spans="1:6" x14ac:dyDescent="0.25">
      <c r="B34" s="115">
        <v>31</v>
      </c>
      <c r="C34" s="92" t="str">
        <f t="shared" si="0"/>
        <v>Forse</v>
      </c>
      <c r="D34" s="116" t="s">
        <v>129</v>
      </c>
      <c r="E34" s="116" t="s">
        <v>130</v>
      </c>
      <c r="F34" s="116" t="s">
        <v>131</v>
      </c>
    </row>
    <row r="35" spans="1:6" ht="25" x14ac:dyDescent="0.25">
      <c r="B35" s="115">
        <v>32</v>
      </c>
      <c r="C35" s="92" t="str">
        <f t="shared" si="0"/>
        <v>La quota di edifici esistenti è minore di 2/3 della AE totale.</v>
      </c>
      <c r="D35" s="116" t="s">
        <v>132</v>
      </c>
      <c r="E35" s="116" t="s">
        <v>133</v>
      </c>
      <c r="F35" s="116" t="s">
        <v>134</v>
      </c>
    </row>
    <row r="36" spans="1:6" ht="25" x14ac:dyDescent="0.25">
      <c r="B36" s="115">
        <v>33</v>
      </c>
      <c r="C36" s="92" t="str">
        <f t="shared" si="0"/>
        <v>La quota di edifici esistenti è uguale o maggiore di 2/3 della AE totale.</v>
      </c>
      <c r="D36" s="116" t="s">
        <v>135</v>
      </c>
      <c r="E36" s="116" t="s">
        <v>136</v>
      </c>
      <c r="F36" s="116" t="s">
        <v>137</v>
      </c>
    </row>
    <row r="37" spans="1:6" x14ac:dyDescent="0.25">
      <c r="B37" s="115">
        <v>34</v>
      </c>
      <c r="C37" s="92" t="str">
        <f t="shared" si="0"/>
        <v>Lista</v>
      </c>
      <c r="D37" s="116" t="s">
        <v>138</v>
      </c>
      <c r="E37" s="116" t="s">
        <v>138</v>
      </c>
      <c r="F37" s="116" t="s">
        <v>139</v>
      </c>
    </row>
    <row r="38" spans="1:6" x14ac:dyDescent="0.25">
      <c r="B38" s="115">
        <v>35</v>
      </c>
      <c r="C38" s="92" t="str">
        <f t="shared" si="0"/>
        <v>Risposta</v>
      </c>
      <c r="D38" s="116" t="s">
        <v>63</v>
      </c>
      <c r="E38" s="116" t="s">
        <v>64</v>
      </c>
      <c r="F38" s="116" t="s">
        <v>65</v>
      </c>
    </row>
    <row r="39" spans="1:6" x14ac:dyDescent="0.25">
      <c r="B39" s="115">
        <v>36</v>
      </c>
      <c r="C39" s="92" t="str">
        <f t="shared" si="0"/>
        <v>Quota di edifici esistenti</v>
      </c>
      <c r="D39" s="116" t="s">
        <v>51</v>
      </c>
      <c r="E39" s="116" t="s">
        <v>52</v>
      </c>
      <c r="F39" s="116" t="s">
        <v>53</v>
      </c>
    </row>
    <row r="40" spans="1:6" x14ac:dyDescent="0.25">
      <c r="B40" s="115">
        <v>37</v>
      </c>
      <c r="C40" s="92" t="str">
        <f t="shared" si="0"/>
        <v>Valore</v>
      </c>
      <c r="D40" s="116" t="s">
        <v>140</v>
      </c>
      <c r="E40" s="116" t="s">
        <v>141</v>
      </c>
      <c r="F40" s="116" t="s">
        <v>142</v>
      </c>
    </row>
    <row r="41" spans="1:6" ht="25" x14ac:dyDescent="0.25">
      <c r="B41" s="115">
        <v>38</v>
      </c>
      <c r="C41" s="92" t="str">
        <f t="shared" si="0"/>
        <v>Per la valutazione è necessario indicare qualcosa per tutti i requisiti facoltativi.</v>
      </c>
      <c r="D41" s="116" t="s">
        <v>143</v>
      </c>
      <c r="E41" s="116" t="s">
        <v>144</v>
      </c>
      <c r="F41" s="116" t="s">
        <v>145</v>
      </c>
    </row>
    <row r="42" spans="1:6" x14ac:dyDescent="0.25">
      <c r="A42" s="123" t="s">
        <v>146</v>
      </c>
      <c r="B42" s="115">
        <v>39</v>
      </c>
      <c r="C42" s="92" t="str">
        <f t="shared" si="0"/>
        <v>Certificazione secondo Minergie (-P/-A)</v>
      </c>
      <c r="D42" s="116" t="s">
        <v>147</v>
      </c>
      <c r="E42" s="116" t="s">
        <v>148</v>
      </c>
      <c r="F42" s="116" t="s">
        <v>149</v>
      </c>
    </row>
    <row r="43" spans="1:6" x14ac:dyDescent="0.25">
      <c r="A43" s="123" t="s">
        <v>150</v>
      </c>
      <c r="B43" s="115">
        <v>40</v>
      </c>
      <c r="C43" s="92" t="str">
        <f t="shared" si="0"/>
        <v>Organizzazione</v>
      </c>
      <c r="D43" s="116" t="s">
        <v>151</v>
      </c>
      <c r="E43" s="116" t="s">
        <v>152</v>
      </c>
      <c r="F43" s="116" t="s">
        <v>153</v>
      </c>
    </row>
    <row r="44" spans="1:6" ht="25" x14ac:dyDescent="0.25">
      <c r="A44" s="123" t="s">
        <v>154</v>
      </c>
      <c r="B44" s="115">
        <v>41</v>
      </c>
      <c r="C44" s="92" t="str">
        <f t="shared" si="0"/>
        <v>Monitoraggio tramite sistemi di gestione dell'energia (EMS)</v>
      </c>
      <c r="D44" s="116" t="s">
        <v>155</v>
      </c>
      <c r="E44" s="116" t="s">
        <v>156</v>
      </c>
      <c r="F44" s="116" t="s">
        <v>157</v>
      </c>
    </row>
    <row r="45" spans="1:6" x14ac:dyDescent="0.25">
      <c r="A45" s="123" t="s">
        <v>158</v>
      </c>
      <c r="B45" s="115">
        <v>42</v>
      </c>
      <c r="C45" s="92" t="str">
        <f t="shared" si="0"/>
        <v>Verifica dei valori energetici misurati</v>
      </c>
      <c r="D45" s="116" t="s">
        <v>159</v>
      </c>
      <c r="E45" s="116" t="s">
        <v>160</v>
      </c>
      <c r="F45" s="116" t="s">
        <v>161</v>
      </c>
    </row>
    <row r="46" spans="1:6" x14ac:dyDescent="0.25">
      <c r="A46" s="123" t="s">
        <v>162</v>
      </c>
      <c r="B46" s="115">
        <v>43</v>
      </c>
      <c r="C46" s="92" t="str">
        <f t="shared" si="0"/>
        <v>Energia e gas serra durante l'esercizio</v>
      </c>
      <c r="D46" s="131" t="s">
        <v>163</v>
      </c>
      <c r="E46" s="116" t="s">
        <v>164</v>
      </c>
      <c r="F46" s="131" t="s">
        <v>165</v>
      </c>
    </row>
    <row r="47" spans="1:6" x14ac:dyDescent="0.25">
      <c r="A47" s="123" t="s">
        <v>166</v>
      </c>
      <c r="B47" s="115">
        <v>44</v>
      </c>
      <c r="C47" s="92" t="str">
        <f t="shared" si="0"/>
        <v>Utilizzo di energia termica</v>
      </c>
      <c r="D47" s="116" t="s">
        <v>167</v>
      </c>
      <c r="E47" s="116" t="s">
        <v>168</v>
      </c>
      <c r="F47" s="116" t="s">
        <v>169</v>
      </c>
    </row>
    <row r="48" spans="1:6" x14ac:dyDescent="0.25">
      <c r="A48" s="123" t="s">
        <v>170</v>
      </c>
      <c r="B48" s="115">
        <v>45</v>
      </c>
      <c r="C48" s="92" t="str">
        <f t="shared" si="0"/>
        <v>Teleriscaldamento senza fonti fossili</v>
      </c>
      <c r="D48" s="116" t="s">
        <v>171</v>
      </c>
      <c r="E48" s="116" t="s">
        <v>172</v>
      </c>
      <c r="F48" s="116" t="s">
        <v>173</v>
      </c>
    </row>
    <row r="49" spans="1:6" x14ac:dyDescent="0.25">
      <c r="A49" s="123" t="s">
        <v>174</v>
      </c>
      <c r="B49" s="115">
        <v>46</v>
      </c>
      <c r="C49" s="92" t="str">
        <f t="shared" si="0"/>
        <v>Utilizzo di energia solare</v>
      </c>
      <c r="D49" s="116" t="s">
        <v>175</v>
      </c>
      <c r="E49" s="116" t="s">
        <v>176</v>
      </c>
      <c r="F49" s="116" t="s">
        <v>177</v>
      </c>
    </row>
    <row r="50" spans="1:6" x14ac:dyDescent="0.25">
      <c r="A50" s="123" t="s">
        <v>178</v>
      </c>
      <c r="B50" s="115">
        <v>47</v>
      </c>
      <c r="C50" s="92" t="str">
        <f t="shared" si="0"/>
        <v>Emissioni di gas serra nella costruzione</v>
      </c>
      <c r="D50" s="116" t="s">
        <v>179</v>
      </c>
      <c r="E50" s="116" t="s">
        <v>180</v>
      </c>
      <c r="F50" s="116" t="s">
        <v>181</v>
      </c>
    </row>
    <row r="51" spans="1:6" x14ac:dyDescent="0.25">
      <c r="A51" s="123" t="s">
        <v>182</v>
      </c>
      <c r="B51" s="115">
        <v>48</v>
      </c>
      <c r="C51" s="92" t="str">
        <f t="shared" si="0"/>
        <v>Spazi verdi</v>
      </c>
      <c r="D51" s="116" t="s">
        <v>183</v>
      </c>
      <c r="E51" s="116" t="s">
        <v>184</v>
      </c>
      <c r="F51" s="116" t="s">
        <v>185</v>
      </c>
    </row>
    <row r="52" spans="1:6" x14ac:dyDescent="0.25">
      <c r="A52" s="123" t="s">
        <v>186</v>
      </c>
      <c r="B52" s="115">
        <v>49</v>
      </c>
      <c r="C52" s="92" t="str">
        <f t="shared" si="0"/>
        <v>Ombreggiamento attraverso alberature</v>
      </c>
      <c r="D52" s="116" t="s">
        <v>187</v>
      </c>
      <c r="E52" s="116" t="s">
        <v>188</v>
      </c>
      <c r="F52" s="116" t="s">
        <v>189</v>
      </c>
    </row>
    <row r="53" spans="1:6" ht="25" x14ac:dyDescent="0.25">
      <c r="A53" s="123" t="s">
        <v>190</v>
      </c>
      <c r="B53" s="115">
        <v>50</v>
      </c>
      <c r="C53" s="92" t="str">
        <f t="shared" si="0"/>
        <v>Gestione delle acque piovane vicina alla natura</v>
      </c>
      <c r="D53" s="131" t="s">
        <v>191</v>
      </c>
      <c r="E53" s="116" t="s">
        <v>192</v>
      </c>
      <c r="F53" s="131" t="s">
        <v>193</v>
      </c>
    </row>
    <row r="54" spans="1:6" x14ac:dyDescent="0.25">
      <c r="A54" s="123" t="s">
        <v>194</v>
      </c>
      <c r="B54" s="117">
        <v>51</v>
      </c>
      <c r="C54" s="92" t="str">
        <f t="shared" si="0"/>
        <v>Offerta di parcheggi per le biciclette</v>
      </c>
      <c r="D54" s="132" t="s">
        <v>195</v>
      </c>
      <c r="E54" s="119" t="s">
        <v>196</v>
      </c>
      <c r="F54" s="132" t="s">
        <v>197</v>
      </c>
    </row>
    <row r="55" spans="1:6" ht="25" x14ac:dyDescent="0.25">
      <c r="A55" s="123" t="s">
        <v>198</v>
      </c>
      <c r="B55" s="117">
        <v>52</v>
      </c>
      <c r="C55" s="118" t="str">
        <f t="shared" si="0"/>
        <v>Praticità d'uso dei parcheggi per le biciclette</v>
      </c>
      <c r="D55" s="119" t="s">
        <v>199</v>
      </c>
      <c r="E55" s="119" t="s">
        <v>200</v>
      </c>
      <c r="F55" s="119" t="s">
        <v>201</v>
      </c>
    </row>
    <row r="56" spans="1:6" ht="13" thickBot="1" x14ac:dyDescent="0.3">
      <c r="A56" s="123" t="s">
        <v>202</v>
      </c>
      <c r="B56" s="124">
        <v>53</v>
      </c>
      <c r="C56" s="125" t="str">
        <f t="shared" si="0"/>
        <v>Accessibilità</v>
      </c>
      <c r="D56" s="126" t="s">
        <v>203</v>
      </c>
      <c r="E56" s="126" t="s">
        <v>204</v>
      </c>
      <c r="F56" s="126" t="s">
        <v>205</v>
      </c>
    </row>
    <row r="57" spans="1:6" x14ac:dyDescent="0.25">
      <c r="A57" s="123" t="s">
        <v>206</v>
      </c>
      <c r="B57" s="127">
        <v>54</v>
      </c>
      <c r="C57" s="128" t="str">
        <f t="shared" si="0"/>
        <v>Elettromobilità</v>
      </c>
      <c r="D57" s="129" t="s">
        <v>207</v>
      </c>
      <c r="E57" s="129" t="s">
        <v>208</v>
      </c>
      <c r="F57" s="129" t="s">
        <v>209</v>
      </c>
    </row>
    <row r="58" spans="1:6" x14ac:dyDescent="0.25">
      <c r="A58" s="123" t="s">
        <v>210</v>
      </c>
      <c r="B58" s="115">
        <v>55</v>
      </c>
      <c r="C58" s="92" t="str">
        <f t="shared" si="0"/>
        <v>Car-sharing</v>
      </c>
      <c r="D58" s="116" t="s">
        <v>211</v>
      </c>
      <c r="E58" s="116" t="s">
        <v>212</v>
      </c>
      <c r="F58" s="116" t="s">
        <v>213</v>
      </c>
    </row>
    <row r="59" spans="1:6" x14ac:dyDescent="0.25">
      <c r="A59" s="123" t="s">
        <v>214</v>
      </c>
      <c r="B59" s="115">
        <v>56</v>
      </c>
      <c r="C59" s="92" t="str">
        <f t="shared" si="0"/>
        <v>Garantire un'elevata densità di utilizzo</v>
      </c>
      <c r="D59" s="116" t="s">
        <v>215</v>
      </c>
      <c r="E59" s="116" t="s">
        <v>216</v>
      </c>
      <c r="F59" s="116" t="s">
        <v>217</v>
      </c>
    </row>
    <row r="60" spans="1:6" ht="25" x14ac:dyDescent="0.25">
      <c r="A60" s="123" t="s">
        <v>218</v>
      </c>
      <c r="B60" s="115">
        <v>57</v>
      </c>
      <c r="C60" s="92" t="str">
        <f t="shared" si="0"/>
        <v>Visualizzazione delle grandezze misurabili per gli utenti</v>
      </c>
      <c r="D60" s="116" t="s">
        <v>219</v>
      </c>
      <c r="E60" s="116" t="s">
        <v>220</v>
      </c>
      <c r="F60" s="116" t="s">
        <v>221</v>
      </c>
    </row>
    <row r="61" spans="1:6" x14ac:dyDescent="0.25">
      <c r="A61" s="123" t="s">
        <v>222</v>
      </c>
      <c r="B61" s="115">
        <v>58</v>
      </c>
      <c r="C61" s="92" t="str">
        <f t="shared" si="0"/>
        <v>Jolly gestione del quartiere</v>
      </c>
      <c r="D61" s="116" t="s">
        <v>223</v>
      </c>
      <c r="E61" s="116" t="s">
        <v>224</v>
      </c>
      <c r="F61" s="116" t="s">
        <v>225</v>
      </c>
    </row>
    <row r="62" spans="1:6" x14ac:dyDescent="0.25">
      <c r="A62" s="123" t="s">
        <v>226</v>
      </c>
      <c r="B62" s="115">
        <v>59</v>
      </c>
      <c r="C62" s="92" t="str">
        <f t="shared" si="0"/>
        <v>Soluzioni di stoccaggio innovative</v>
      </c>
      <c r="D62" s="116" t="s">
        <v>227</v>
      </c>
      <c r="E62" s="116" t="s">
        <v>228</v>
      </c>
      <c r="F62" s="116" t="s">
        <v>229</v>
      </c>
    </row>
    <row r="63" spans="1:6" x14ac:dyDescent="0.25">
      <c r="A63" s="123" t="s">
        <v>230</v>
      </c>
      <c r="B63" s="115">
        <v>60</v>
      </c>
      <c r="C63" s="92" t="str">
        <f t="shared" si="0"/>
        <v xml:space="preserve">Utilizzo di risorse locali </v>
      </c>
      <c r="D63" s="116" t="s">
        <v>231</v>
      </c>
      <c r="E63" s="116" t="s">
        <v>232</v>
      </c>
      <c r="F63" s="116" t="s">
        <v>233</v>
      </c>
    </row>
    <row r="64" spans="1:6" x14ac:dyDescent="0.25">
      <c r="A64" s="123" t="s">
        <v>234</v>
      </c>
      <c r="B64" s="115">
        <v>61</v>
      </c>
      <c r="C64" s="92" t="str">
        <f t="shared" si="0"/>
        <v>Riuso di gruppi di componenti</v>
      </c>
      <c r="D64" s="116" t="s">
        <v>235</v>
      </c>
      <c r="E64" s="116" t="s">
        <v>236</v>
      </c>
      <c r="F64" s="116" t="s">
        <v>237</v>
      </c>
    </row>
    <row r="65" spans="1:6" ht="25" x14ac:dyDescent="0.25">
      <c r="A65" s="123" t="s">
        <v>238</v>
      </c>
      <c r="B65" s="115">
        <v>62</v>
      </c>
      <c r="C65" s="92" t="str">
        <f t="shared" si="0"/>
        <v>Movimenti di terra minimi nella progettazione del terreno</v>
      </c>
      <c r="D65" s="116" t="s">
        <v>239</v>
      </c>
      <c r="E65" s="116" t="s">
        <v>240</v>
      </c>
      <c r="F65" s="116" t="s">
        <v>241</v>
      </c>
    </row>
    <row r="66" spans="1:6" x14ac:dyDescent="0.25">
      <c r="A66" s="123" t="s">
        <v>242</v>
      </c>
      <c r="B66" s="115">
        <v>63</v>
      </c>
      <c r="C66" s="92" t="str">
        <f t="shared" si="0"/>
        <v>Jolly energia e gas serra</v>
      </c>
      <c r="D66" s="116" t="s">
        <v>243</v>
      </c>
      <c r="E66" s="116" t="s">
        <v>244</v>
      </c>
      <c r="F66" s="116" t="s">
        <v>245</v>
      </c>
    </row>
    <row r="67" spans="1:6" x14ac:dyDescent="0.25">
      <c r="A67" s="123" t="s">
        <v>246</v>
      </c>
      <c r="B67" s="115">
        <v>64</v>
      </c>
      <c r="C67" s="92" t="str">
        <f t="shared" si="0"/>
        <v>Ventilazione nel quartiere</v>
      </c>
      <c r="D67" s="116" t="s">
        <v>247</v>
      </c>
      <c r="E67" s="116" t="s">
        <v>248</v>
      </c>
      <c r="F67" s="116" t="s">
        <v>249</v>
      </c>
    </row>
    <row r="68" spans="1:6" x14ac:dyDescent="0.25">
      <c r="A68" s="123" t="s">
        <v>250</v>
      </c>
      <c r="B68" s="115">
        <v>65</v>
      </c>
      <c r="C68" s="92" t="str">
        <f t="shared" si="0"/>
        <v>Utilizzo dell'acqua piovana</v>
      </c>
      <c r="D68" s="131" t="s">
        <v>251</v>
      </c>
      <c r="E68" s="116" t="s">
        <v>252</v>
      </c>
      <c r="F68" s="131" t="s">
        <v>253</v>
      </c>
    </row>
    <row r="69" spans="1:6" ht="25" x14ac:dyDescent="0.25">
      <c r="A69" s="123" t="s">
        <v>254</v>
      </c>
      <c r="B69" s="115">
        <v>66</v>
      </c>
      <c r="C69" s="92" t="str">
        <f t="shared" ref="C69:C132" si="1">INDEX($D$4:$F$507,$B69,$D$1)</f>
        <v>Nessuna sotto-costruzione degli spazi aperti</v>
      </c>
      <c r="D69" s="116" t="s">
        <v>255</v>
      </c>
      <c r="E69" s="116" t="s">
        <v>256</v>
      </c>
      <c r="F69" s="116" t="s">
        <v>257</v>
      </c>
    </row>
    <row r="70" spans="1:6" x14ac:dyDescent="0.25">
      <c r="A70" s="123" t="s">
        <v>258</v>
      </c>
      <c r="B70" s="115">
        <v>67</v>
      </c>
      <c r="C70" s="92" t="str">
        <f t="shared" si="1"/>
        <v>Jolly comfort e adattamento al clima</v>
      </c>
      <c r="D70" s="116" t="s">
        <v>259</v>
      </c>
      <c r="E70" s="116" t="s">
        <v>260</v>
      </c>
      <c r="F70" s="116" t="s">
        <v>261</v>
      </c>
    </row>
    <row r="71" spans="1:6" ht="25" x14ac:dyDescent="0.25">
      <c r="A71" s="123" t="s">
        <v>262</v>
      </c>
      <c r="B71" s="115">
        <v>68</v>
      </c>
      <c r="C71" s="92" t="str">
        <f t="shared" si="1"/>
        <v xml:space="preserve">Minimizzazione del numero di parcheggu per auto </v>
      </c>
      <c r="D71" s="116" t="s">
        <v>263</v>
      </c>
      <c r="E71" s="116" t="s">
        <v>264</v>
      </c>
      <c r="F71" s="116" t="s">
        <v>265</v>
      </c>
    </row>
    <row r="72" spans="1:6" ht="25" x14ac:dyDescent="0.25">
      <c r="A72" s="123" t="s">
        <v>266</v>
      </c>
      <c r="B72" s="115">
        <v>69</v>
      </c>
      <c r="C72" s="92" t="str">
        <f t="shared" si="1"/>
        <v>Offerte interne al quartiere per ridurre il traffico</v>
      </c>
      <c r="D72" s="116" t="s">
        <v>267</v>
      </c>
      <c r="E72" s="116" t="s">
        <v>268</v>
      </c>
      <c r="F72" s="116" t="s">
        <v>269</v>
      </c>
    </row>
    <row r="73" spans="1:6" x14ac:dyDescent="0.25">
      <c r="A73" s="123" t="s">
        <v>270</v>
      </c>
      <c r="B73" s="115">
        <v>70</v>
      </c>
      <c r="C73" s="92" t="str">
        <f t="shared" si="1"/>
        <v>Misure per la riduzione del TPM</v>
      </c>
      <c r="D73" s="131" t="s">
        <v>271</v>
      </c>
      <c r="E73" s="116" t="s">
        <v>272</v>
      </c>
      <c r="F73" s="131" t="s">
        <v>273</v>
      </c>
    </row>
    <row r="74" spans="1:6" x14ac:dyDescent="0.25">
      <c r="A74" s="123" t="s">
        <v>274</v>
      </c>
      <c r="B74" s="115">
        <v>71</v>
      </c>
      <c r="C74" s="92" t="str">
        <f t="shared" si="1"/>
        <v>Stazioni di ricarica bidirezionali</v>
      </c>
      <c r="D74" s="116" t="s">
        <v>275</v>
      </c>
      <c r="E74" s="116" t="s">
        <v>276</v>
      </c>
      <c r="F74" s="116" t="s">
        <v>277</v>
      </c>
    </row>
    <row r="75" spans="1:6" ht="13" thickBot="1" x14ac:dyDescent="0.3">
      <c r="A75" s="123" t="s">
        <v>278</v>
      </c>
      <c r="B75" s="117">
        <v>72</v>
      </c>
      <c r="C75" s="118" t="str">
        <f t="shared" si="1"/>
        <v>Jolly mobilità</v>
      </c>
      <c r="D75" s="119" t="s">
        <v>279</v>
      </c>
      <c r="E75" s="119" t="s">
        <v>280</v>
      </c>
      <c r="F75" s="119" t="s">
        <v>281</v>
      </c>
    </row>
    <row r="76" spans="1:6" ht="37.5" x14ac:dyDescent="0.25">
      <c r="B76" s="120">
        <v>73</v>
      </c>
      <c r="C76" s="121" t="str">
        <f t="shared" si="1"/>
        <v>Prevedete di certificare tutti i nuovi edifici secondo Minergie, Minergie-P o Minergie-A (con o senza il complemento ECO)?</v>
      </c>
      <c r="D76" s="122" t="s">
        <v>282</v>
      </c>
      <c r="E76" s="122" t="s">
        <v>283</v>
      </c>
      <c r="F76" s="122" t="s">
        <v>284</v>
      </c>
    </row>
    <row r="77" spans="1:6" ht="25" x14ac:dyDescent="0.25">
      <c r="B77" s="115">
        <v>74</v>
      </c>
      <c r="C77" s="92" t="str">
        <f t="shared" si="1"/>
        <v>Ci sono degli edifici esistenti all'interno del quartiere che saranno conservati?</v>
      </c>
      <c r="D77" s="116" t="s">
        <v>285</v>
      </c>
      <c r="E77" s="116" t="s">
        <v>286</v>
      </c>
      <c r="F77" s="116" t="s">
        <v>287</v>
      </c>
    </row>
    <row r="78" spans="1:6" ht="87.5" x14ac:dyDescent="0.25">
      <c r="B78" s="115">
        <v>75</v>
      </c>
      <c r="C78" s="92" t="str">
        <f t="shared" si="1"/>
        <v>Siete disposti a risanare gli edifici esistenti secondo Minergie oppure di raggiungere la classe C per l'involucro secondo CECE; rispettivamente sono risanati di conseguenza? 
Edifici protetti: misure di risanamento individuali</v>
      </c>
      <c r="D78" s="131" t="s">
        <v>288</v>
      </c>
      <c r="E78" s="116" t="s">
        <v>289</v>
      </c>
      <c r="F78" s="131" t="s">
        <v>290</v>
      </c>
    </row>
    <row r="79" spans="1:6" ht="50" x14ac:dyDescent="0.25">
      <c r="B79" s="115">
        <v>76</v>
      </c>
      <c r="C79" s="92" t="str">
        <f t="shared" si="1"/>
        <v>È possibile fondare un'organizzazione sostenuta da tutti i proprietari che diriga i compiti durante lo sviluppo del quartiere e la fase iniziale dell'esercizio?</v>
      </c>
      <c r="D79" s="116" t="s">
        <v>291</v>
      </c>
      <c r="E79" s="116" t="s">
        <v>292</v>
      </c>
      <c r="F79" s="116" t="s">
        <v>293</v>
      </c>
    </row>
    <row r="80" spans="1:6" ht="87.5" x14ac:dyDescent="0.25">
      <c r="B80" s="115">
        <v>77</v>
      </c>
      <c r="C80" s="92" t="str">
        <f t="shared" si="1"/>
        <v>Prevedete di installare un modulo di monitoraggio Minergie o un sistema equivalente? In altre parole, un sistema che vi permetta di analizzare i valori misurati relativi all'energia a livello di quartiere e di edifici e di confrontare i valori pianificati con quelli misurati.</v>
      </c>
      <c r="D80" s="116" t="s">
        <v>294</v>
      </c>
      <c r="E80" s="116" t="s">
        <v>295</v>
      </c>
      <c r="F80" s="116" t="s">
        <v>296</v>
      </c>
    </row>
    <row r="81" spans="2:6" ht="62.5" x14ac:dyDescent="0.25">
      <c r="B81" s="115">
        <v>78</v>
      </c>
      <c r="C81" s="92" t="str">
        <f t="shared" si="1"/>
        <v>Siete disposti a far controllare i valori di misurazione dell'energia nei primi anni di esercizio e a ottimizzare l'esercizio in caso di anomalie?</v>
      </c>
      <c r="D81" s="116" t="s">
        <v>297</v>
      </c>
      <c r="E81" s="116" t="s">
        <v>298</v>
      </c>
      <c r="F81" s="116" t="s">
        <v>299</v>
      </c>
    </row>
    <row r="82" spans="2:6" ht="50" x14ac:dyDescent="0.25">
      <c r="B82" s="115">
        <v>79</v>
      </c>
      <c r="C82" s="92" t="str">
        <f t="shared" si="1"/>
        <v>Il calore (riscaldamento e acqua calda) in tutti gli edifici è generato utilizzando energie rinnovabili, rispettivamente è prevista la conversione in energie rinnovabili?</v>
      </c>
      <c r="D82" s="116" t="s">
        <v>300</v>
      </c>
      <c r="E82" s="116" t="s">
        <v>301</v>
      </c>
      <c r="F82" s="116" t="s">
        <v>302</v>
      </c>
    </row>
    <row r="83" spans="2:6" ht="63.65" customHeight="1" x14ac:dyDescent="0.25">
      <c r="B83" s="115">
        <v>80</v>
      </c>
      <c r="C83" s="92" t="str">
        <f t="shared" si="1"/>
        <v>È o sarà elaborato un concetto energetico per la fornitura di energia termica?</v>
      </c>
      <c r="D83" s="116" t="s">
        <v>303</v>
      </c>
      <c r="E83" s="116" t="s">
        <v>304</v>
      </c>
      <c r="F83" s="116" t="s">
        <v>305</v>
      </c>
    </row>
    <row r="84" spans="2:6" ht="25" x14ac:dyDescent="0.25">
      <c r="B84" s="115">
        <v>81</v>
      </c>
      <c r="C84" s="92" t="str">
        <f t="shared" si="1"/>
        <v>È previsto l'allacciamento a una rete di teleriscaldamento?</v>
      </c>
      <c r="D84" s="116" t="s">
        <v>306</v>
      </c>
      <c r="E84" s="116" t="s">
        <v>307</v>
      </c>
      <c r="F84" s="116" t="s">
        <v>308</v>
      </c>
    </row>
    <row r="85" spans="2:6" ht="25" x14ac:dyDescent="0.25">
      <c r="B85" s="115">
        <v>82</v>
      </c>
      <c r="C85" s="92" t="str">
        <f t="shared" si="1"/>
        <v>La percentuale di combustibili fossili nel teleriscaldamento è al massimo del 25%?</v>
      </c>
      <c r="D85" s="116" t="s">
        <v>309</v>
      </c>
      <c r="E85" s="116" t="s">
        <v>310</v>
      </c>
      <c r="F85" s="116" t="s">
        <v>311</v>
      </c>
    </row>
    <row r="86" spans="2:6" ht="25" x14ac:dyDescent="0.25">
      <c r="B86" s="115">
        <v>83</v>
      </c>
      <c r="C86" s="92" t="str">
        <f t="shared" si="1"/>
        <v>Viene sfruttato il potenziale della produzione di energia solare sui tetti?</v>
      </c>
      <c r="D86" s="116" t="s">
        <v>312</v>
      </c>
      <c r="E86" s="116" t="s">
        <v>313</v>
      </c>
      <c r="F86" s="116" t="s">
        <v>314</v>
      </c>
    </row>
    <row r="87" spans="2:6" ht="25" x14ac:dyDescent="0.25">
      <c r="B87" s="115">
        <v>84</v>
      </c>
      <c r="C87" s="92" t="str">
        <f t="shared" si="1"/>
        <v>Prevedete la costruzione di più di un piano interrato?</v>
      </c>
      <c r="D87" s="116" t="s">
        <v>315</v>
      </c>
      <c r="E87" s="116" t="s">
        <v>316</v>
      </c>
      <c r="F87" s="116" t="s">
        <v>317</v>
      </c>
    </row>
    <row r="88" spans="2:6" ht="25" x14ac:dyDescent="0.25">
      <c r="B88" s="115">
        <v>85</v>
      </c>
      <c r="C88" s="92" t="str">
        <f t="shared" si="1"/>
        <v>Prevedete la demolizione di molti edifici esistenti che hanno meno di 60 anni?</v>
      </c>
      <c r="D88" s="116" t="s">
        <v>318</v>
      </c>
      <c r="E88" s="116" t="s">
        <v>319</v>
      </c>
      <c r="F88" s="116" t="s">
        <v>320</v>
      </c>
    </row>
    <row r="89" spans="2:6" ht="25" x14ac:dyDescent="0.25">
      <c r="B89" s="115">
        <v>86</v>
      </c>
      <c r="C89" s="92" t="str">
        <f t="shared" si="1"/>
        <v>I nuovi edifici verranno costruiti con campate superiori alla media?</v>
      </c>
      <c r="D89" s="116" t="s">
        <v>321</v>
      </c>
      <c r="E89" s="116" t="s">
        <v>322</v>
      </c>
      <c r="F89" s="116" t="s">
        <v>323</v>
      </c>
    </row>
    <row r="90" spans="2:6" ht="25" x14ac:dyDescent="0.25">
      <c r="B90" s="115">
        <v>87</v>
      </c>
      <c r="C90" s="92" t="str">
        <f t="shared" si="1"/>
        <v>I nuovi edifici verranno costruiti per la maggior parte come costruzioni massiccie?</v>
      </c>
      <c r="D90" s="116" t="s">
        <v>324</v>
      </c>
      <c r="E90" s="116" t="s">
        <v>325</v>
      </c>
      <c r="F90" s="116" t="s">
        <v>326</v>
      </c>
    </row>
    <row r="91" spans="2:6" ht="25" x14ac:dyDescent="0.25">
      <c r="B91" s="115">
        <v>88</v>
      </c>
      <c r="C91" s="92" t="str">
        <f t="shared" si="1"/>
        <v>I nuovi edifici verranno costruiti con superfici vetrate superiori alla media?</v>
      </c>
      <c r="D91" s="116" t="s">
        <v>327</v>
      </c>
      <c r="E91" s="116" t="s">
        <v>328</v>
      </c>
      <c r="F91" s="116" t="s">
        <v>329</v>
      </c>
    </row>
    <row r="92" spans="2:6" ht="50" x14ac:dyDescent="0.25">
      <c r="B92" s="115">
        <v>89</v>
      </c>
      <c r="C92" s="92" t="str">
        <f t="shared" si="1"/>
        <v>Buona parte delle superfici intorno agli edifici possono essere inverdite (quota di inverdimento dal 30% al 50%, a seconda della categoria di edificio)?</v>
      </c>
      <c r="D92" s="131" t="s">
        <v>330</v>
      </c>
      <c r="E92" s="116" t="s">
        <v>331</v>
      </c>
      <c r="F92" s="131" t="s">
        <v>332</v>
      </c>
    </row>
    <row r="93" spans="2:6" ht="25" x14ac:dyDescent="0.25">
      <c r="B93" s="115">
        <v>90</v>
      </c>
      <c r="C93" s="92" t="str">
        <f t="shared" si="1"/>
        <v>È possibile conservare 1/3 degli alberi sani esistenti?</v>
      </c>
      <c r="D93" s="116" t="s">
        <v>333</v>
      </c>
      <c r="E93" s="116" t="s">
        <v>334</v>
      </c>
      <c r="F93" s="116" t="s">
        <v>335</v>
      </c>
    </row>
    <row r="94" spans="2:6" ht="50" x14ac:dyDescent="0.25">
      <c r="B94" s="115">
        <v>91</v>
      </c>
      <c r="C94" s="92" t="str">
        <f t="shared" si="1"/>
        <v>È possibile piantare nuovi alberi in modo da ottenere una quota di ombreggiamento totale del 15-25% (a seconda delle categorie di edificio)?</v>
      </c>
      <c r="D94" s="116" t="s">
        <v>336</v>
      </c>
      <c r="E94" s="116" t="s">
        <v>337</v>
      </c>
      <c r="F94" s="116" t="s">
        <v>338</v>
      </c>
    </row>
    <row r="95" spans="2:6" ht="50" x14ac:dyDescent="0.25">
      <c r="B95" s="115">
        <v>92</v>
      </c>
      <c r="C95" s="92" t="str">
        <f t="shared" si="1"/>
        <v>I sentieri, le piste ciclabili, i piazzali e i parcheggi con poco traffico possono essere progettati per consentire l'infiltrazione dell'acqua?</v>
      </c>
      <c r="D95" s="116" t="s">
        <v>339</v>
      </c>
      <c r="E95" s="116" t="s">
        <v>340</v>
      </c>
      <c r="F95" s="116" t="s">
        <v>341</v>
      </c>
    </row>
    <row r="96" spans="2:6" ht="62.5" x14ac:dyDescent="0.25">
      <c r="B96" s="115">
        <v>93</v>
      </c>
      <c r="C96" s="92" t="str">
        <f t="shared" si="1"/>
        <v>L'acqua piovana può essere infiltrata, evaporata o trattenuta direttamente in loco, in modo che al massimo il 15% dell'acqua piovana annuale venga deviata al di fuori del quartiere?</v>
      </c>
      <c r="D96" s="131" t="s">
        <v>342</v>
      </c>
      <c r="E96" s="116" t="s">
        <v>343</v>
      </c>
      <c r="F96" s="131" t="s">
        <v>344</v>
      </c>
    </row>
    <row r="97" spans="2:6" ht="37.5" x14ac:dyDescent="0.25">
      <c r="B97" s="115">
        <v>94</v>
      </c>
      <c r="C97" s="92" t="str">
        <f t="shared" si="1"/>
        <v>È previsto molto spazio per il parcheggio delle biciclette (es. residenziale: 1 posto per camera)?</v>
      </c>
      <c r="D97" s="116" t="s">
        <v>345</v>
      </c>
      <c r="E97" s="116" t="s">
        <v>346</v>
      </c>
      <c r="F97" s="116" t="s">
        <v>347</v>
      </c>
    </row>
    <row r="98" spans="2:6" ht="50" x14ac:dyDescent="0.25">
      <c r="B98" s="115">
        <v>95</v>
      </c>
      <c r="C98" s="92" t="str">
        <f t="shared" si="1"/>
        <v>Prevedete di attrezzare i parcheggi delle biciclette con una buona illuminazione, strutture per bloccare le biciclette e spazio sufficiente?</v>
      </c>
      <c r="D98" s="116" t="s">
        <v>348</v>
      </c>
      <c r="E98" s="116" t="s">
        <v>349</v>
      </c>
      <c r="F98" s="116" t="s">
        <v>350</v>
      </c>
    </row>
    <row r="99" spans="2:6" ht="37.5" x14ac:dyDescent="0.25">
      <c r="B99" s="115">
        <v>96</v>
      </c>
      <c r="C99" s="92" t="str">
        <f t="shared" si="1"/>
        <v>Sono previsti accessi ravvicinati al quartiere per ciclisti e pedoni (ad esempio, senza grandi deviazioni intorno agli edifici)?</v>
      </c>
      <c r="D99" s="116" t="s">
        <v>351</v>
      </c>
      <c r="E99" s="116" t="s">
        <v>352</v>
      </c>
      <c r="F99" s="116" t="s">
        <v>353</v>
      </c>
    </row>
    <row r="100" spans="2:6" ht="25" x14ac:dyDescent="0.25">
      <c r="B100" s="115">
        <v>97</v>
      </c>
      <c r="C100" s="92" t="str">
        <f t="shared" si="1"/>
        <v>È possibile un buon collegamento alla rete ciclabile e pedonale esterna al quartiere?</v>
      </c>
      <c r="D100" s="116" t="s">
        <v>354</v>
      </c>
      <c r="E100" s="116" t="s">
        <v>355</v>
      </c>
      <c r="F100" s="116" t="s">
        <v>356</v>
      </c>
    </row>
    <row r="101" spans="2:6" ht="37.5" x14ac:dyDescent="0.25">
      <c r="B101" s="115">
        <v>98</v>
      </c>
      <c r="C101" s="92" t="str">
        <f t="shared" si="1"/>
        <v xml:space="preserve">È possibile posare le linee di alimentazione per almeno il 60% dei parcheggi dei nuovi edifici? </v>
      </c>
      <c r="D101" s="131" t="s">
        <v>357</v>
      </c>
      <c r="E101" s="116" t="s">
        <v>358</v>
      </c>
      <c r="F101" s="131" t="s">
        <v>359</v>
      </c>
    </row>
    <row r="102" spans="2:6" ht="50" x14ac:dyDescent="0.25">
      <c r="B102" s="115">
        <v>99</v>
      </c>
      <c r="C102" s="92" t="str">
        <f t="shared" si="1"/>
        <v>Le canaline vuote e i sistemi di supporto dei cavi possono essere installati nei parcheggi degli edifici esistenti risanati? Se non ci sono edifici esistenti, rispondere “Sì”.</v>
      </c>
      <c r="D102" s="116" t="s">
        <v>360</v>
      </c>
      <c r="E102" s="116" t="s">
        <v>361</v>
      </c>
      <c r="F102" s="116" t="s">
        <v>362</v>
      </c>
    </row>
    <row r="103" spans="2:6" ht="62.5" x14ac:dyDescent="0.25">
      <c r="B103" s="115">
        <v>100</v>
      </c>
      <c r="C103" s="92" t="str">
        <f t="shared" si="1"/>
        <v>Prevedete di fornire la condivisione di veicoli in base alle esigenze degli utenti (nel quartiere o nelle sue vicinanze, anche con un fornitore esterno)? Ad esempio, bike sharing, Hub di mobilità o scooter sharing.</v>
      </c>
      <c r="D103" s="116" t="s">
        <v>363</v>
      </c>
      <c r="E103" s="116" t="s">
        <v>364</v>
      </c>
      <c r="F103" s="116" t="s">
        <v>365</v>
      </c>
    </row>
    <row r="104" spans="2:6" ht="37.5" x14ac:dyDescent="0.25">
      <c r="B104" s="115">
        <v>101</v>
      </c>
      <c r="C104" s="92" t="str">
        <f t="shared" si="1"/>
        <v>Un'alta densità di utilizzo è garantita da una gamma mirata di appartamenti con planimetrie efficienti.</v>
      </c>
      <c r="D104" s="116" t="s">
        <v>366</v>
      </c>
      <c r="E104" s="116" t="s">
        <v>367</v>
      </c>
      <c r="F104" s="116" t="s">
        <v>368</v>
      </c>
    </row>
    <row r="105" spans="2:6" ht="75" x14ac:dyDescent="0.25">
      <c r="B105" s="115">
        <v>102</v>
      </c>
      <c r="C105" s="92" t="str">
        <f t="shared" si="1"/>
        <v>Il monitoraggio di almeno un terzo degli edifici residenziali sarà sviluppato in modo da consentire ai residenti di visualizzare facilmente su uno schermo digitale i parametri energetici attuali relativi alla propria unità di utilizzo.</v>
      </c>
      <c r="D105" s="116" t="s">
        <v>369</v>
      </c>
      <c r="E105" s="116" t="s">
        <v>370</v>
      </c>
      <c r="F105" s="116" t="s">
        <v>371</v>
      </c>
    </row>
    <row r="106" spans="2:6" ht="25" x14ac:dyDescent="0.25">
      <c r="B106" s="115">
        <v>103</v>
      </c>
      <c r="C106" s="92" t="str">
        <f t="shared" si="1"/>
        <v>Viene attuata una misura separata con un impatto positivo sul tema B.</v>
      </c>
      <c r="D106" s="116" t="s">
        <v>372</v>
      </c>
      <c r="E106" s="116" t="s">
        <v>373</v>
      </c>
      <c r="F106" s="116" t="s">
        <v>374</v>
      </c>
    </row>
    <row r="107" spans="2:6" ht="50" x14ac:dyDescent="0.25">
      <c r="B107" s="115">
        <v>104</v>
      </c>
      <c r="C107" s="92" t="str">
        <f t="shared" si="1"/>
        <v>Verrà implementata una soluzione innovativa di stoccaggio a lungo termine per immagazzinare l'energia termica o elettrica generata all'interno del quartiere.</v>
      </c>
      <c r="D107" s="116" t="s">
        <v>375</v>
      </c>
      <c r="E107" s="116" t="s">
        <v>376</v>
      </c>
      <c r="F107" s="116" t="s">
        <v>377</v>
      </c>
    </row>
    <row r="108" spans="2:6" ht="87.5" x14ac:dyDescent="0.25">
      <c r="B108" s="115">
        <v>105</v>
      </c>
      <c r="C108" s="92" t="str">
        <f t="shared" si="1"/>
        <v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v>
      </c>
      <c r="D108" s="116" t="s">
        <v>378</v>
      </c>
      <c r="E108" s="116" t="s">
        <v>379</v>
      </c>
      <c r="F108" s="116" t="s">
        <v>380</v>
      </c>
    </row>
    <row r="109" spans="2:6" ht="87.5" x14ac:dyDescent="0.25">
      <c r="B109" s="115">
        <v>106</v>
      </c>
      <c r="C109" s="92" t="str">
        <f t="shared" si="1"/>
        <v>Vengono attuate misure per il riutilizzo dei gruppi di componenti. Vengono redatte liste di riuso per gli edifici che devono essere demoliti e per tutti i componenti destinati alla demolizione in caso di risanamento. I componenti riutilizzati sono indicati nei piani di costruzione.</v>
      </c>
      <c r="D109" s="116" t="s">
        <v>381</v>
      </c>
      <c r="E109" s="116" t="s">
        <v>382</v>
      </c>
      <c r="F109" s="116" t="s">
        <v>383</v>
      </c>
    </row>
    <row r="110" spans="2:6" ht="50" x14ac:dyDescent="0.25">
      <c r="B110" s="115">
        <v>107</v>
      </c>
      <c r="C110" s="92" t="str">
        <f t="shared" si="1"/>
        <v xml:space="preserve">Viene rimosso un massimo del 40% del normale materiale di scavo. Una quantità normale di materiale di scavo è misurata come 1 m3 per m2 di AE. </v>
      </c>
      <c r="D110" s="116" t="s">
        <v>384</v>
      </c>
      <c r="E110" s="116" t="s">
        <v>385</v>
      </c>
      <c r="F110" s="116" t="s">
        <v>386</v>
      </c>
    </row>
    <row r="111" spans="2:6" ht="25" x14ac:dyDescent="0.25">
      <c r="B111" s="115">
        <v>108</v>
      </c>
      <c r="C111" s="92" t="str">
        <f t="shared" si="1"/>
        <v>Viene attuata una misura separata con un impatto positivo sul tema C.</v>
      </c>
      <c r="D111" s="116" t="s">
        <v>387</v>
      </c>
      <c r="E111" s="116" t="s">
        <v>388</v>
      </c>
      <c r="F111" s="116" t="s">
        <v>389</v>
      </c>
    </row>
    <row r="112" spans="2:6" ht="37.5" x14ac:dyDescent="0.25">
      <c r="B112" s="115">
        <v>109</v>
      </c>
      <c r="C112" s="92" t="str">
        <f t="shared" si="1"/>
        <v>L'orientamento e la struttura dei nuovi edifici sono progettati in modo da garantire una buona ventilazione del quartiere.</v>
      </c>
      <c r="D112" s="116" t="s">
        <v>390</v>
      </c>
      <c r="E112" s="116" t="s">
        <v>391</v>
      </c>
      <c r="F112" s="116" t="s">
        <v>392</v>
      </c>
    </row>
    <row r="113" spans="2:6" ht="50" x14ac:dyDescent="0.25">
      <c r="B113" s="115">
        <v>110</v>
      </c>
      <c r="C113" s="92" t="str">
        <f t="shared" si="1"/>
        <v>L'acqua piovana proveniente da almeno il 20% delle superfici dei tetti del quartiere viene immagazzinata e utilizzata per scopi privati o commerciali.</v>
      </c>
      <c r="D113" s="116" t="s">
        <v>393</v>
      </c>
      <c r="E113" s="116" t="s">
        <v>394</v>
      </c>
      <c r="F113" s="116" t="s">
        <v>395</v>
      </c>
    </row>
    <row r="114" spans="2:6" ht="50" x14ac:dyDescent="0.25">
      <c r="B114" s="115">
        <v>111</v>
      </c>
      <c r="C114" s="92" t="str">
        <f t="shared" si="1"/>
        <v xml:space="preserve">Si rinuncia a costruire nuove strutture sotterranee al di sotto delle superfici aperte che si trovano al di fuori delle superfici edificate del fondo esistenti o nuove. </v>
      </c>
      <c r="D114" s="116" t="s">
        <v>396</v>
      </c>
      <c r="E114" s="116" t="s">
        <v>397</v>
      </c>
      <c r="F114" s="116" t="s">
        <v>398</v>
      </c>
    </row>
    <row r="115" spans="2:6" ht="25" x14ac:dyDescent="0.25">
      <c r="B115" s="115">
        <v>112</v>
      </c>
      <c r="C115" s="92" t="str">
        <f t="shared" si="1"/>
        <v>Viene attuata una misura separata con un impatto positivo sul tema D.</v>
      </c>
      <c r="D115" s="116" t="s">
        <v>399</v>
      </c>
      <c r="E115" s="116" t="s">
        <v>400</v>
      </c>
      <c r="F115" s="116" t="s">
        <v>401</v>
      </c>
    </row>
    <row r="116" spans="2:6" ht="50" x14ac:dyDescent="0.25">
      <c r="B116" s="115">
        <v>113</v>
      </c>
      <c r="C116" s="92" t="str">
        <f t="shared" si="1"/>
        <v>Sono previsti pochi posti auto (PP). Ad esempio nelle zone di campagna: meno di 1 PP per appartamento.</v>
      </c>
      <c r="D116" s="116" t="s">
        <v>402</v>
      </c>
      <c r="E116" s="116" t="s">
        <v>403</v>
      </c>
      <c r="F116" s="116" t="s">
        <v>404</v>
      </c>
    </row>
    <row r="117" spans="2:6" ht="63" thickBot="1" x14ac:dyDescent="0.3">
      <c r="B117" s="124">
        <v>114</v>
      </c>
      <c r="C117" s="125" t="str">
        <f t="shared" si="1"/>
        <v>Vengono create almeno due offerte diverse che contribuiscono a ridurre la mobilità dei residenti. Può trattarsi, ad esempio, di un negozio di alimentari, di un ristorante o di un asilo.</v>
      </c>
      <c r="D117" s="116" t="s">
        <v>405</v>
      </c>
      <c r="E117" s="116" t="s">
        <v>406</v>
      </c>
      <c r="F117" s="116" t="s">
        <v>407</v>
      </c>
    </row>
    <row r="118" spans="2:6" ht="62.5" x14ac:dyDescent="0.25">
      <c r="B118" s="127">
        <v>115</v>
      </c>
      <c r="C118" s="128" t="str">
        <f t="shared" si="1"/>
        <v>Vengono attuate almeno due misure per ridurre il trasporto privato motorizzato. Ad esempio, offerte di servizi per gli utilizzatori di biciclette o regolamenti nei contratti di locazione per il possesso di autovetture.</v>
      </c>
      <c r="D118" s="116" t="s">
        <v>408</v>
      </c>
      <c r="E118" s="116" t="s">
        <v>409</v>
      </c>
      <c r="F118" s="116" t="s">
        <v>410</v>
      </c>
    </row>
    <row r="119" spans="2:6" ht="37.5" x14ac:dyDescent="0.25">
      <c r="B119" s="115">
        <v>116</v>
      </c>
      <c r="C119" s="92" t="str">
        <f t="shared" si="1"/>
        <v>Almeno il 5% dei parcheggi sarà dotato di stazioni di ricarica bidirezionali.</v>
      </c>
      <c r="D119" s="116" t="s">
        <v>411</v>
      </c>
      <c r="E119" s="116" t="s">
        <v>412</v>
      </c>
      <c r="F119" s="116" t="s">
        <v>413</v>
      </c>
    </row>
    <row r="120" spans="2:6" ht="25" x14ac:dyDescent="0.25">
      <c r="B120" s="115">
        <v>117</v>
      </c>
      <c r="C120" s="92" t="str">
        <f t="shared" si="1"/>
        <v>Viene attuata una misura separata con un impatto positivo sul tema E.</v>
      </c>
      <c r="D120" s="116" t="s">
        <v>414</v>
      </c>
      <c r="E120" s="116" t="s">
        <v>415</v>
      </c>
      <c r="F120" s="116" t="s">
        <v>416</v>
      </c>
    </row>
    <row r="121" spans="2:6" x14ac:dyDescent="0.25">
      <c r="B121" s="115">
        <v>118</v>
      </c>
      <c r="C121" s="92">
        <f t="shared" si="1"/>
        <v>0</v>
      </c>
      <c r="D121" s="116"/>
      <c r="E121" s="116"/>
      <c r="F121" s="116"/>
    </row>
    <row r="122" spans="2:6" x14ac:dyDescent="0.25">
      <c r="B122" s="115">
        <v>119</v>
      </c>
      <c r="C122" s="92">
        <f t="shared" si="1"/>
        <v>0</v>
      </c>
      <c r="D122" s="116"/>
      <c r="E122" s="116"/>
      <c r="F122" s="116"/>
    </row>
    <row r="123" spans="2:6" x14ac:dyDescent="0.25">
      <c r="B123" s="115">
        <v>120</v>
      </c>
      <c r="C123" s="92">
        <f t="shared" si="1"/>
        <v>0</v>
      </c>
      <c r="D123" s="116"/>
      <c r="E123" s="116"/>
      <c r="F123" s="116"/>
    </row>
    <row r="124" spans="2:6" x14ac:dyDescent="0.25">
      <c r="B124" s="115">
        <v>121</v>
      </c>
      <c r="C124" s="92">
        <f t="shared" si="1"/>
        <v>0</v>
      </c>
      <c r="D124" s="116"/>
      <c r="E124" s="116"/>
      <c r="F124" s="116"/>
    </row>
    <row r="125" spans="2:6" x14ac:dyDescent="0.25">
      <c r="B125" s="115">
        <v>122</v>
      </c>
      <c r="C125" s="92">
        <f t="shared" si="1"/>
        <v>0</v>
      </c>
      <c r="D125" s="116"/>
      <c r="E125" s="116"/>
      <c r="F125" s="116"/>
    </row>
    <row r="126" spans="2:6" x14ac:dyDescent="0.25">
      <c r="B126" s="115">
        <v>123</v>
      </c>
      <c r="C126" s="92">
        <f t="shared" si="1"/>
        <v>0</v>
      </c>
      <c r="D126" s="119"/>
      <c r="E126" s="116"/>
      <c r="F126" s="116"/>
    </row>
    <row r="127" spans="2:6" x14ac:dyDescent="0.25">
      <c r="B127" s="115">
        <v>124</v>
      </c>
      <c r="C127" s="92">
        <f t="shared" si="1"/>
        <v>0</v>
      </c>
      <c r="D127" s="119"/>
      <c r="E127" s="116"/>
      <c r="F127" s="116"/>
    </row>
    <row r="128" spans="2:6" x14ac:dyDescent="0.25">
      <c r="B128" s="115">
        <v>125</v>
      </c>
      <c r="C128" s="92">
        <f t="shared" si="1"/>
        <v>0</v>
      </c>
      <c r="D128" s="119"/>
      <c r="E128" s="116"/>
      <c r="F128" s="116"/>
    </row>
    <row r="129" spans="2:6" x14ac:dyDescent="0.25">
      <c r="B129" s="115">
        <v>126</v>
      </c>
      <c r="C129" s="92">
        <f t="shared" si="1"/>
        <v>0</v>
      </c>
      <c r="D129" s="119"/>
      <c r="E129" s="116"/>
      <c r="F129" s="116"/>
    </row>
    <row r="130" spans="2:6" x14ac:dyDescent="0.25">
      <c r="B130" s="115">
        <v>127</v>
      </c>
      <c r="C130" s="92">
        <f t="shared" si="1"/>
        <v>0</v>
      </c>
      <c r="D130" s="119"/>
      <c r="E130" s="116"/>
      <c r="F130" s="116"/>
    </row>
    <row r="131" spans="2:6" x14ac:dyDescent="0.25">
      <c r="B131" s="115">
        <v>128</v>
      </c>
      <c r="C131" s="92">
        <f t="shared" si="1"/>
        <v>0</v>
      </c>
      <c r="D131" s="119"/>
      <c r="E131" s="116"/>
      <c r="F131" s="116"/>
    </row>
    <row r="132" spans="2:6" x14ac:dyDescent="0.25">
      <c r="B132" s="115">
        <v>129</v>
      </c>
      <c r="C132" s="92">
        <f t="shared" si="1"/>
        <v>0</v>
      </c>
      <c r="D132" s="119"/>
      <c r="E132" s="116"/>
      <c r="F132" s="116"/>
    </row>
    <row r="133" spans="2:6" x14ac:dyDescent="0.25">
      <c r="B133" s="115">
        <v>130</v>
      </c>
      <c r="C133" s="92">
        <f t="shared" ref="C133:C144" si="2">INDEX($D$4:$F$507,$B133,$D$1)</f>
        <v>0</v>
      </c>
      <c r="D133" s="116"/>
      <c r="E133" s="116"/>
      <c r="F133" s="116"/>
    </row>
    <row r="134" spans="2:6" x14ac:dyDescent="0.25">
      <c r="B134" s="115">
        <v>131</v>
      </c>
      <c r="C134" s="92">
        <f t="shared" si="2"/>
        <v>0</v>
      </c>
      <c r="D134" s="116"/>
      <c r="E134" s="116"/>
      <c r="F134" s="116"/>
    </row>
    <row r="135" spans="2:6" x14ac:dyDescent="0.25">
      <c r="B135" s="115">
        <v>132</v>
      </c>
      <c r="C135" s="92">
        <f t="shared" si="2"/>
        <v>0</v>
      </c>
      <c r="D135" s="116"/>
      <c r="E135" s="116"/>
      <c r="F135" s="116"/>
    </row>
    <row r="136" spans="2:6" x14ac:dyDescent="0.25">
      <c r="B136" s="115">
        <v>133</v>
      </c>
      <c r="C136" s="92">
        <f t="shared" si="2"/>
        <v>0</v>
      </c>
      <c r="D136" s="116"/>
      <c r="E136" s="116"/>
      <c r="F136" s="116"/>
    </row>
    <row r="137" spans="2:6" x14ac:dyDescent="0.25">
      <c r="B137" s="115">
        <v>134</v>
      </c>
      <c r="C137" s="92">
        <f t="shared" si="2"/>
        <v>0</v>
      </c>
      <c r="D137" s="116"/>
      <c r="E137" s="116"/>
      <c r="F137" s="116"/>
    </row>
    <row r="138" spans="2:6" x14ac:dyDescent="0.25">
      <c r="B138" s="115">
        <v>135</v>
      </c>
      <c r="C138" s="92">
        <f t="shared" si="2"/>
        <v>0</v>
      </c>
      <c r="D138" s="116"/>
      <c r="E138" s="116"/>
      <c r="F138" s="116"/>
    </row>
    <row r="139" spans="2:6" x14ac:dyDescent="0.25">
      <c r="B139" s="115">
        <v>136</v>
      </c>
      <c r="C139" s="92">
        <f t="shared" si="2"/>
        <v>0</v>
      </c>
      <c r="D139" s="116"/>
      <c r="E139" s="116"/>
      <c r="F139" s="116"/>
    </row>
    <row r="140" spans="2:6" x14ac:dyDescent="0.25">
      <c r="B140" s="115">
        <v>137</v>
      </c>
      <c r="C140" s="92">
        <f t="shared" si="2"/>
        <v>0</v>
      </c>
      <c r="D140" s="130"/>
      <c r="E140" s="130"/>
      <c r="F140" s="130"/>
    </row>
    <row r="141" spans="2:6" x14ac:dyDescent="0.25">
      <c r="B141" s="115">
        <v>138</v>
      </c>
      <c r="C141" s="92">
        <f t="shared" si="2"/>
        <v>0</v>
      </c>
      <c r="D141" s="116"/>
      <c r="E141" s="116"/>
      <c r="F141" s="116"/>
    </row>
    <row r="142" spans="2:6" x14ac:dyDescent="0.25">
      <c r="B142" s="115">
        <v>139</v>
      </c>
      <c r="C142" s="92">
        <f t="shared" si="2"/>
        <v>0</v>
      </c>
      <c r="D142" s="116"/>
      <c r="E142" s="116"/>
      <c r="F142" s="116"/>
    </row>
    <row r="143" spans="2:6" x14ac:dyDescent="0.25">
      <c r="B143" s="115">
        <v>140</v>
      </c>
      <c r="C143" s="92">
        <f t="shared" si="2"/>
        <v>0</v>
      </c>
      <c r="D143" s="116"/>
      <c r="E143" s="116"/>
      <c r="F143" s="116"/>
    </row>
    <row r="144" spans="2:6" x14ac:dyDescent="0.25">
      <c r="B144" s="115">
        <v>141</v>
      </c>
      <c r="C144" s="92">
        <f t="shared" si="2"/>
        <v>0</v>
      </c>
      <c r="D144" s="116"/>
      <c r="E144" s="116"/>
      <c r="F144" s="116"/>
    </row>
  </sheetData>
  <dataValidations count="1">
    <dataValidation type="list" allowBlank="1" showInputMessage="1" showErrorMessage="1" sqref="C1" xr:uid="{C684D3F6-95BE-4334-A1D7-C4AA163D6684}">
      <formula1>$I$1:$I$3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d530d803bf19ef564fc3aa4eefb6e763">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b576fc0ad641860a5225990c17e41fe9"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9415a2c-3045-4769-8042-b2d573daa356">
      <UserInfo>
        <DisplayName>Christian Stünzi | Minergie</DisplayName>
        <AccountId>119</AccountId>
        <AccountType/>
      </UserInfo>
      <UserInfo>
        <DisplayName>Sabine von Stockar | Minergie</DisplayName>
        <AccountId>74</AccountId>
        <AccountType/>
      </UserInfo>
      <UserInfo>
        <DisplayName>Stefanie Steiner | Minergie</DisplayName>
        <AccountId>82</AccountId>
        <AccountType/>
      </UserInfo>
      <UserInfo>
        <DisplayName>Andreas Meyer | Minergie</DisplayName>
        <AccountId>94</AccountId>
        <AccountType/>
      </UserInfo>
      <UserInfo>
        <DisplayName>Maja Dzakulin | Minergie</DisplayName>
        <AccountId>113</AccountId>
        <AccountType/>
      </UserInfo>
    </SharedWithUsers>
    <_dlc_DocId xmlns="19415a2c-3045-4769-8042-b2d573daa356">SKCW24DMUQ4M-227545371-651620</_dlc_DocId>
    <_dlc_DocIdUrl xmlns="19415a2c-3045-4769-8042-b2d573daa356">
      <Url>https://mst239701.sharepoint.com/sites/Files/_layouts/15/DocIdRedir.aspx?ID=SKCW24DMUQ4M-227545371-651620</Url>
      <Description>SKCW24DMUQ4M-227545371-651620</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8D8685-B581-4053-AA65-382E50362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7697DE-E496-49B5-A5CD-921EB6BE933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3.xml><?xml version="1.0" encoding="utf-8"?>
<ds:datastoreItem xmlns:ds="http://schemas.openxmlformats.org/officeDocument/2006/customXml" ds:itemID="{DB3265AA-4190-4938-A7D2-B982359395A0}">
  <ds:schemaRefs>
    <ds:schemaRef ds:uri="http://schemas.microsoft.com/sharepoint/v3/contenttype/forms"/>
  </ds:schemaRefs>
</ds:datastoreItem>
</file>

<file path=customXml/itemProps4.xml><?xml version="1.0" encoding="utf-8"?>
<ds:datastoreItem xmlns:ds="http://schemas.openxmlformats.org/officeDocument/2006/customXml" ds:itemID="{D193FEB3-251C-4221-916E-7B4F338C304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Pre_Check</vt:lpstr>
      <vt:lpstr>Liste</vt:lpstr>
      <vt:lpstr>Translation</vt:lpstr>
      <vt:lpstr>Pre_Check!Druckbereich</vt:lpstr>
      <vt:lpstr>EVT</vt:lpstr>
      <vt:lpstr>LST_Antwort</vt:lpstr>
      <vt:lpstr>LST_AntwortVerweis</vt:lpstr>
      <vt:lpstr>LST_Wahlvorgaben</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 | Minergie</dc:creator>
  <cp:keywords/>
  <dc:description/>
  <cp:lastModifiedBy>Maja Dzakulin | Minergie</cp:lastModifiedBy>
  <cp:revision/>
  <dcterms:created xsi:type="dcterms:W3CDTF">2024-04-04T07:35:38Z</dcterms:created>
  <dcterms:modified xsi:type="dcterms:W3CDTF">2026-04-01T09:26:50Z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a88afa39-736b-4e13-aba6-a8428fec95af</vt:lpwstr>
  </property>
  <property fmtid="{D5CDD505-2E9C-101B-9397-08002B2CF9AE}" pid="4" name="MediaServiceImageTags">
    <vt:lpwstr/>
  </property>
</Properties>
</file>