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maja.dzakulin\Desktop\"/>
    </mc:Choice>
  </mc:AlternateContent>
  <xr:revisionPtr revIDLastSave="0" documentId="8_{4F7E25E2-68DB-4093-80FE-6EF579BCDB27}" xr6:coauthVersionLast="47" xr6:coauthVersionMax="47" xr10:uidLastSave="{00000000-0000-0000-0000-000000000000}"/>
  <workbookProtection workbookAlgorithmName="SHA-512" workbookHashValue="N4JNZiqRoBVrw7rgE+KhDaxbQTO/V9WpUQrLznEWE18C+mbqiD8mhMsKBCvsMw0XAk3po8cIeo5NwhjTpApOHQ==" workbookSaltValue="nu6eyC0Y0w7T8wwZf95eSQ==" workbookSpinCount="100000" lockStructure="1"/>
  <bookViews>
    <workbookView xWindow="-110" yWindow="-110" windowWidth="19420" windowHeight="10420" xr2:uid="{F5CC2DC9-F2D6-412D-93F0-C81FC627C84D}"/>
  </bookViews>
  <sheets>
    <sheet name="Pre_Check" sheetId="1" r:id="rId1"/>
    <sheet name="Liste" sheetId="2" state="hidden" r:id="rId2"/>
  </sheets>
  <definedNames>
    <definedName name="LST_Antwort">Liste!$B$3:$B$6</definedName>
    <definedName name="LST_AntwortVerweis">Liste!$B$3:$C$6</definedName>
    <definedName name="LST_Wahlvorgaben">Liste!$B$9:$B$10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 l="1"/>
  <c r="I22" i="1"/>
  <c r="J22" i="1" s="1"/>
  <c r="I21" i="1"/>
  <c r="J21" i="1" s="1"/>
  <c r="I11" i="1"/>
  <c r="D19" i="1"/>
  <c r="F18" i="1"/>
  <c r="I10" i="1"/>
  <c r="F20" i="1"/>
  <c r="F17" i="1"/>
  <c r="I39" i="1"/>
  <c r="B40" i="1" s="1"/>
  <c r="I43" i="1"/>
  <c r="I44" i="1"/>
  <c r="I45" i="1"/>
  <c r="I46" i="1"/>
  <c r="I47" i="1"/>
  <c r="I48" i="1"/>
  <c r="I49" i="1"/>
  <c r="I50" i="1"/>
  <c r="I51" i="1"/>
  <c r="I52" i="1"/>
  <c r="I53" i="1"/>
  <c r="I54" i="1"/>
  <c r="I55" i="1"/>
  <c r="I56" i="1"/>
  <c r="I57" i="1"/>
  <c r="I58" i="1"/>
  <c r="I42" i="1"/>
  <c r="I59" i="1" l="1"/>
  <c r="J39" i="1"/>
  <c r="J59" i="1" s="1"/>
  <c r="F10" i="1"/>
  <c r="F42" i="1" l="1"/>
  <c r="F36" i="1"/>
  <c r="F34" i="1"/>
  <c r="F32" i="1"/>
  <c r="F28" i="1"/>
  <c r="F30" i="1"/>
  <c r="F31" i="1"/>
  <c r="F27" i="1"/>
  <c r="F26" i="1"/>
  <c r="F16" i="1"/>
  <c r="F14" i="1"/>
  <c r="F15" i="1"/>
  <c r="F13" i="1"/>
  <c r="I23" i="1"/>
  <c r="J23" i="1" s="1"/>
  <c r="I24" i="1"/>
  <c r="J24" i="1" s="1"/>
  <c r="I25" i="1"/>
  <c r="J25" i="1" s="1"/>
  <c r="J26" i="1" l="1"/>
  <c r="F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C5" authorId="0" shapeId="0" xr:uid="{38A23A0C-32CD-431A-9886-1E4406161C95}">
      <text>
        <r>
          <rPr>
            <sz val="9"/>
            <color indexed="81"/>
            <rFont val="Segoe UI"/>
            <family val="2"/>
          </rPr>
          <t>Entspricht die EBF der erhaltenen Bestandesbauten 2/3 oder mehr der künftigen EBF des Areals?</t>
        </r>
      </text>
    </comment>
  </commentList>
</comments>
</file>

<file path=xl/sharedStrings.xml><?xml version="1.0" encoding="utf-8"?>
<sst xmlns="http://schemas.openxmlformats.org/spreadsheetml/2006/main" count="149" uniqueCount="143">
  <si>
    <t xml:space="preserve">A1.1 </t>
  </si>
  <si>
    <t>Zertifizierung nach Minergie (-P/-A/-ECO)</t>
  </si>
  <si>
    <t xml:space="preserve">B1.1 </t>
  </si>
  <si>
    <t>Organisation</t>
  </si>
  <si>
    <t xml:space="preserve">B1.2 </t>
  </si>
  <si>
    <t>Monitoring mit Energiemanagementsystem (EMS)</t>
  </si>
  <si>
    <t xml:space="preserve">B1.3 </t>
  </si>
  <si>
    <t>Überprüfung der energetischen Messwerte</t>
  </si>
  <si>
    <t xml:space="preserve">C1.1 </t>
  </si>
  <si>
    <t>Betriebsenergie</t>
  </si>
  <si>
    <t xml:space="preserve">C1.2 </t>
  </si>
  <si>
    <t>Nutzung thermische Energie</t>
  </si>
  <si>
    <t xml:space="preserve">C1.3 </t>
  </si>
  <si>
    <t>Fossilfreie Fernwärme</t>
  </si>
  <si>
    <t xml:space="preserve">C1.4 </t>
  </si>
  <si>
    <t>Nutzung solare Energie</t>
  </si>
  <si>
    <t xml:space="preserve">C2.1 </t>
  </si>
  <si>
    <t>Treibhausgasemissionen in der Erstellung</t>
  </si>
  <si>
    <t xml:space="preserve">D1.1 </t>
  </si>
  <si>
    <t>Grünflächen</t>
  </si>
  <si>
    <t xml:space="preserve">D1.2 </t>
  </si>
  <si>
    <t>Beschattung durch Bäume</t>
  </si>
  <si>
    <t xml:space="preserve">D1.3 </t>
  </si>
  <si>
    <t>Verdunstung, Versickerung und Retention</t>
  </si>
  <si>
    <t xml:space="preserve">E1.1 </t>
  </si>
  <si>
    <t>Angebot Abstellplätze</t>
  </si>
  <si>
    <t xml:space="preserve">E1.2 </t>
  </si>
  <si>
    <t xml:space="preserve">E1.3 </t>
  </si>
  <si>
    <t>Erschliessung</t>
  </si>
  <si>
    <t xml:space="preserve">E2.1 </t>
  </si>
  <si>
    <t>Elektromobilität</t>
  </si>
  <si>
    <t xml:space="preserve">E2.2 </t>
  </si>
  <si>
    <t>Fahrzeug-Sharing</t>
  </si>
  <si>
    <t xml:space="preserve">B1.4 </t>
  </si>
  <si>
    <t>Sicherstellung einer hohen Nutzungsdichte</t>
  </si>
  <si>
    <t xml:space="preserve">B1.5 </t>
  </si>
  <si>
    <t>Visualisierung von Messgrössen für Nutzende</t>
  </si>
  <si>
    <t xml:space="preserve">B1.6 </t>
  </si>
  <si>
    <t>Joker Areal-Management</t>
  </si>
  <si>
    <t xml:space="preserve">C1.5 </t>
  </si>
  <si>
    <t>Innovative Speicherlösungen</t>
  </si>
  <si>
    <t xml:space="preserve">C2.2 </t>
  </si>
  <si>
    <t>Einsatz lokaler Ressourcen</t>
  </si>
  <si>
    <t xml:space="preserve">C2.3 </t>
  </si>
  <si>
    <t xml:space="preserve">Wiederverwendung von Bauteilgruppen </t>
  </si>
  <si>
    <t xml:space="preserve">C2.4 </t>
  </si>
  <si>
    <t xml:space="preserve">C2.5 </t>
  </si>
  <si>
    <t>Joker Energie und Treibhausgase</t>
  </si>
  <si>
    <t xml:space="preserve">D1.4 </t>
  </si>
  <si>
    <t>Durchlüftung im Areal</t>
  </si>
  <si>
    <t xml:space="preserve">D1.5 </t>
  </si>
  <si>
    <t xml:space="preserve">D1.6 </t>
  </si>
  <si>
    <t>Keine Unterbauung von Freiflächen</t>
  </si>
  <si>
    <t xml:space="preserve">D1.7 </t>
  </si>
  <si>
    <t>Joker Komfort und Klimaanpassung</t>
  </si>
  <si>
    <t xml:space="preserve">E2.3 </t>
  </si>
  <si>
    <t xml:space="preserve">E2.4 </t>
  </si>
  <si>
    <t>Areal-interne Angebote zur Verkehrsreduktion</t>
  </si>
  <si>
    <t xml:space="preserve">E2.5 </t>
  </si>
  <si>
    <t>Mobilitätsmanagement zur MIV-Reduktion</t>
  </si>
  <si>
    <t xml:space="preserve">E2.6 </t>
  </si>
  <si>
    <t>Bidirektionale Ladestationen</t>
  </si>
  <si>
    <t xml:space="preserve">E2.7 </t>
  </si>
  <si>
    <t>Joker Mobilität</t>
  </si>
  <si>
    <t>Kann eine Organisation gegründet werden, die von allen Grundeigentümern getragen wird und die während der Areal-Entwicklung und in der Anfangsphase des Betriebs gewisse Lenkungsaufgaben übernimmt?</t>
  </si>
  <si>
    <t>Ist der Anschluss an ein Fernwärmenetz geplant?</t>
  </si>
  <si>
    <t>Werden viele Gebäude rückgebaut, die weniger als 60 Jahre alt sind?</t>
  </si>
  <si>
    <t xml:space="preserve">Kann das Regenwasser von der Mehrheit der Dächer lokal zurückgehalten oder versickert werden? </t>
  </si>
  <si>
    <t>Ist eine engmaschige Erschliessung im Areal für Velo- und Fussverkehr geplant (z.B. ohne grosse Umwege um Gebäude herum)?</t>
  </si>
  <si>
    <t>Ist eine gute Anschliessung ans Netz des Velo- und Fussverkehrs ausserhalb des Areals möglich?</t>
  </si>
  <si>
    <t>Antwort</t>
  </si>
  <si>
    <t>Liste</t>
  </si>
  <si>
    <t>Ja</t>
  </si>
  <si>
    <t>Nein</t>
  </si>
  <si>
    <t>Vielleicht</t>
  </si>
  <si>
    <t xml:space="preserve">Können bei 60% der Parkplätze für Neubauten die Elektroinstallationen bis und mit Steckdose installiert werden (ohne Ladestation)? </t>
  </si>
  <si>
    <t>Durch ein zielgerichtetes Wohnungsangebot mit effizienten Grundrissen wird eine hohe Nutzungsdichte gewährleistet.</t>
  </si>
  <si>
    <t>Das Monitoring von mindestens einem Drittel der Wohngebäude wird so ausgebaut, dass die Bewohnenden auf einer digitalen Anzeige einfach die aktuellen energierelevanten Parameter für ihre Nutzungseinheit einsehen können.</t>
  </si>
  <si>
    <t>Es wird eine innovative Langzeit-Speicherlösung umgesetzt, um die Areal-intern erzeugten thermischen oder elektrischen Energien zu speichern.</t>
  </si>
  <si>
    <t>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t>
  </si>
  <si>
    <t>Es werden maximal 40 % des normalen Aushubmaterials abtransportiert. Als normale Aushubmenge gilt 1 m3 pro m2 EBF.</t>
  </si>
  <si>
    <t>Die Ausrichtung und Struktur von Neubauten werden so geplant, dass eine gute Durchlüftung des Areals gewährleistet wird.</t>
  </si>
  <si>
    <t>Das anfallende Niederschlagswasser von mindestens 20 % der Dachflächen auf dem Areal wird gespeichert und für die Nutzung im privaten oder im gewerblichen Bereich eingesetzt.</t>
  </si>
  <si>
    <t>Es werden besonders wenige  Personenwagenabstellplätze (PP) geplant. z.B. Wohnen in ländlichem Gebiet: weniger als 1 PP pro Wohnung.</t>
  </si>
  <si>
    <t>Es werden mindestens zwei verschiedene Einrichtungen geschaffen, die zur Reduktion der Mobilität der Bewohnenden beitragen. Dies kann z.B. ein Lebensmittel-Laden, ein Restaurant oder ein Kindergarten sein.</t>
  </si>
  <si>
    <t>Mindestens 5 % der Personenwagenabstellplätze werden mit bidirektionalen Ladestationen ausgerüstet.</t>
  </si>
  <si>
    <t>Kommentar</t>
  </si>
  <si>
    <t>Frage</t>
  </si>
  <si>
    <t>Pre-Check Minergie-Areal</t>
  </si>
  <si>
    <t>Pflichtvorgaben</t>
  </si>
  <si>
    <t>-</t>
  </si>
  <si>
    <t>Planen Sie mehr als ein neues UG?</t>
  </si>
  <si>
    <t>Detaillierter zu prüfen</t>
  </si>
  <si>
    <t>Sind in den Neubauten speziell grosse Spannweiten geplant?</t>
  </si>
  <si>
    <t>Werden die Neubauten mehrheitlich in Massivbauweise gebaut?</t>
  </si>
  <si>
    <t>Sind in den Neubauten sehr grosse Fensterflächen geplant?</t>
  </si>
  <si>
    <t>Können 40% der Flächen um die Gebäude herum begrünt werden?</t>
  </si>
  <si>
    <t>Können bei den Parkplätzen für die erneuerten Bestandesbauten die Leerrohre und Kabeltragsysteme installiert werden?</t>
  </si>
  <si>
    <t>Bezeichnung Areal</t>
  </si>
  <si>
    <t>Datum</t>
  </si>
  <si>
    <t>Bewertung</t>
  </si>
  <si>
    <t>Ist viel Platz für Veloabstellplätze vorgesehen (z.B. Wohnen: 1 Platz pro Zimmer)?</t>
  </si>
  <si>
    <t>Möglicher Stolperstein</t>
  </si>
  <si>
    <t>Wahlvorgaben</t>
  </si>
  <si>
    <t>Beschreibung</t>
  </si>
  <si>
    <t>Umsetzung möglich?</t>
  </si>
  <si>
    <t>Anteil Bestandesbauten</t>
  </si>
  <si>
    <t>Wert</t>
  </si>
  <si>
    <t>Anzahl Wahlvorgaben</t>
  </si>
  <si>
    <t>Wahlvorgabe gewählt</t>
  </si>
  <si>
    <t>Anzahl negative Punkte für CO2</t>
  </si>
  <si>
    <t>Index für Farbcode</t>
  </si>
  <si>
    <t>Bestandesbauten und Neubauten</t>
  </si>
  <si>
    <t>Gibt es Bestandesbauten im Areal, die erhalten bleiben?</t>
  </si>
  <si>
    <t>Minimum an Personenwagen-abstellplätzen</t>
  </si>
  <si>
    <t>Wird oder wurde ein Energiekonzept für die thermische Energieversorgung erstellt?</t>
  </si>
  <si>
    <t>Vielleicht = Ja</t>
  </si>
  <si>
    <t>Keine Probleme zu erwarten</t>
  </si>
  <si>
    <t>Es werden mindestens zwei Massnahmen zur Reduktion des motorisierten Individualverkehrs umgesetzt. Z.B. Serviceangebote für Velonutzende oder mietvertragliche Regelungen zum Autobesitz.</t>
  </si>
  <si>
    <t>Anzahl "vielleicht"</t>
  </si>
  <si>
    <t>Sind Sie bereit, alle Neubauten nach Minergie, Minergie-P oder Minergie-A zu zertifizieren (mit oder ohne Zusatz ECO)?</t>
  </si>
  <si>
    <t>Sind Sie bereit, die energetischen Messwerte in den ersten Betriebsjahren überprüfen zu lassen und bei Auffälligkeiten eine Betriebsoptimierung durchführen zu lassen?</t>
  </si>
  <si>
    <t>Sind Sie bereit, die Veloabstellplätze gut beleuchtet, mit Möglichkeiten zum Anschliessen der Velos und mit ausreichend Platz auszurüsten?</t>
  </si>
  <si>
    <t>Welche der folgenden Wahlvorgaben sollen / könnten im Areal umgesetzt werden? Geben Sie für die Bewertung in allen Feldern eine Antwort.</t>
  </si>
  <si>
    <t>Sind Sie bereit, ein Minergie-Modul Monitoring inkl. Betriebs-Check oder ein gleichwertiges System zu installieren? D.h. ein System, das eine Auswertung der energetischen Messwerte auf Areal- und auf Gebäudeebene erlaubt und einen Vergleich von Plan- und Messwerten ermöglicht.</t>
  </si>
  <si>
    <t>Können Geh- und Radwege, (Vor)plätze sowie Parkplätze mit wenig Verkehr versickerungsfähig ausgestaltet werden?</t>
  </si>
  <si>
    <r>
      <rPr>
        <b/>
        <sz val="10"/>
        <color theme="1"/>
        <rFont val="Arial"/>
        <family val="2"/>
      </rPr>
      <t xml:space="preserve">Wichtiger Hinweis: </t>
    </r>
    <r>
      <rPr>
        <sz val="10"/>
        <color theme="1"/>
        <rFont val="Arial"/>
        <family val="2"/>
      </rPr>
      <t>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t>
    </r>
  </si>
  <si>
    <t>Wenig Erdbewe-gungen für Geländegestaltung</t>
  </si>
  <si>
    <t>Regenwasser-nutzung</t>
  </si>
  <si>
    <t>Wird das Potenzial der solaren Energieproduktion auf den Dächern ausgenutzt?</t>
  </si>
  <si>
    <t>Wird die Wärme (Heizung und Warmwasser) in allen Gebäuden mit erneuerbaren Energien erzeugt, respektive auf Erneuerbare umgestellt?</t>
  </si>
  <si>
    <t>Kann 1/3 der bestehenden gesunden Bäume erhalten werden und können neue Bäume gepflanzt werden (Beschattung durch Bäume 15 - 25%)?</t>
  </si>
  <si>
    <t>Nutzerfreundlichkeit der Veloabstellplätze</t>
  </si>
  <si>
    <t>Es wird auf die Unterbauung von Freiflächen verzichtet, die ausserhalb von bestehenden oder neuen Gebäudeflächen liegen.</t>
  </si>
  <si>
    <t>Es wird eine eigene Massnahme mit einer positiven Wirkung auf den Themenbereich B umgesetzt.</t>
  </si>
  <si>
    <t>Es wird eine eigene Massnahme mit einer positiven Wirkung auf den Themenbereich C umgesetzt.</t>
  </si>
  <si>
    <t>Es wird eine eigene Massnahme mit einer positiven Wirkung auf den Themenbereich D umgesetzt.</t>
  </si>
  <si>
    <t>Es wird eine eigene Massnahme mit einer positiven Wirkung auf den Themenbereich E umgesetzt.</t>
  </si>
  <si>
    <t>Anteil Bestandesbauten ist kleiner als  2/3 der totalen EBF</t>
  </si>
  <si>
    <t>Anteil Bestandesbauten ist gleich oder grösser als 2/3 der totalen EBF</t>
  </si>
  <si>
    <t>Achtung: Frage doppelt gewertet</t>
  </si>
  <si>
    <t>Sind Sie bereit, ein Fahrzeug-Sharing basierend auf den Bedürfnissen der Nutzenden zur Verfügung zu stellen (im Areal oder angrenzend ans Areal, kann auch mit einem externen Anbieter sein)? Z.b. Bike-Sharing, Mobility-Standort oder Scooters-Sharing.</t>
  </si>
  <si>
    <t xml:space="preserve">Ein wesentlicher Anteil der Baustoffe stammt aus lokal gewonnenen Materialien (z.B. Dämmung, Tragelemente, Aufschüttung, Wandbekleidung,...). Max. Distanzen zum Abbauort: Erde, Lehm, Steine, Kies und Sand: 25 km, übrige Baustoffe 100 km.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</si>
</sst>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0"/>
      <name val="Arial"/>
      <family val="2"/>
    </font>
    <font>
      <sz val="10"/>
      <name val="Arial"/>
      <family val="2"/>
    </font>
    <font>
      <b/>
      <sz val="10"/>
      <color theme="1"/>
      <name val="Arial"/>
      <family val="2"/>
    </font>
    <font>
      <sz val="10"/>
      <color theme="1"/>
      <name val="Arial"/>
      <family val="2"/>
    </font>
    <font>
      <b/>
      <sz val="18"/>
      <color theme="1"/>
      <name val="Arial"/>
      <family val="2"/>
    </font>
    <font>
      <sz val="10"/>
      <color rgb="FFFF0000"/>
      <name val="Arial"/>
      <family val="2"/>
    </font>
    <font>
      <sz val="10"/>
      <color theme="0"/>
      <name val="Arial"/>
      <family val="2"/>
    </font>
    <font>
      <sz val="9"/>
      <color indexed="81"/>
      <name val="Segoe UI"/>
      <family val="2"/>
    </font>
    <font>
      <sz val="11"/>
      <color theme="1"/>
      <name val="Aptos Narrow"/>
      <family val="2"/>
    </font>
    <font>
      <sz val="8"/>
      <name val="Aptos Narrow"/>
      <family val="2"/>
      <scheme val="minor"/>
    </font>
    <font>
      <b/>
      <sz val="11"/>
      <color theme="1"/>
      <name val="Aptos Narrow"/>
      <family val="2"/>
      <scheme val="minor"/>
    </font>
  </fonts>
  <fills count="6">
    <fill>
      <patternFill patternType="none"/>
    </fill>
    <fill>
      <patternFill patternType="gray125"/>
    </fill>
    <fill>
      <patternFill patternType="solid">
        <fgColor theme="2"/>
        <bgColor indexed="64"/>
      </patternFill>
    </fill>
    <fill>
      <patternFill patternType="solid">
        <fgColor rgb="FFCCE5A9"/>
        <bgColor indexed="64"/>
      </patternFill>
    </fill>
    <fill>
      <patternFill patternType="solid">
        <fgColor rgb="FFE96D75"/>
        <bgColor indexed="64"/>
      </patternFill>
    </fill>
    <fill>
      <patternFill patternType="solid">
        <fgColor rgb="FFEDD59E"/>
        <bgColor indexed="64"/>
      </patternFill>
    </fill>
  </fills>
  <borders count="23">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diagonal/>
    </border>
    <border>
      <left/>
      <right/>
      <top style="thin">
        <color theme="2" tint="-0.24994659260841701"/>
      </top>
      <bottom style="thin">
        <color theme="2" tint="-0.24994659260841701"/>
      </bottom>
      <diagonal/>
    </border>
    <border>
      <left/>
      <right/>
      <top style="thin">
        <color theme="2" tint="-0.24994659260841701"/>
      </top>
      <bottom style="thin">
        <color auto="1"/>
      </bottom>
      <diagonal/>
    </border>
    <border>
      <left/>
      <right/>
      <top style="thin">
        <color auto="1"/>
      </top>
      <bottom style="thin">
        <color theme="2" tint="-0.24994659260841701"/>
      </bottom>
      <diagonal/>
    </border>
    <border>
      <left style="medium">
        <color theme="0"/>
      </left>
      <right/>
      <top style="medium">
        <color theme="0"/>
      </top>
      <bottom style="medium">
        <color theme="0"/>
      </bottom>
      <diagonal/>
    </border>
    <border>
      <left/>
      <right/>
      <top/>
      <bottom style="thin">
        <color theme="2" tint="-0.24994659260841701"/>
      </bottom>
      <diagonal/>
    </border>
    <border>
      <left/>
      <right style="thin">
        <color auto="1"/>
      </right>
      <top style="thin">
        <color auto="1"/>
      </top>
      <bottom style="thin">
        <color auto="1"/>
      </bottom>
      <diagonal/>
    </border>
    <border>
      <left style="medium">
        <color theme="0"/>
      </left>
      <right style="medium">
        <color theme="0"/>
      </right>
      <top style="thin">
        <color auto="1"/>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auto="1"/>
      </bottom>
      <diagonal/>
    </border>
    <border>
      <left style="medium">
        <color theme="0"/>
      </left>
      <right/>
      <top/>
      <bottom style="medium">
        <color theme="0"/>
      </bottom>
      <diagonal/>
    </border>
    <border>
      <left style="medium">
        <color theme="0"/>
      </left>
      <right/>
      <top style="medium">
        <color theme="0"/>
      </top>
      <bottom style="thin">
        <color auto="1"/>
      </bottom>
      <diagonal/>
    </border>
    <border>
      <left/>
      <right style="thin">
        <color indexed="64"/>
      </right>
      <top style="thin">
        <color indexed="64"/>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style="medium">
        <color theme="0"/>
      </bottom>
      <diagonal/>
    </border>
    <border>
      <left style="medium">
        <color theme="0"/>
      </left>
      <right/>
      <top style="thin">
        <color auto="1"/>
      </top>
      <bottom style="thin">
        <color auto="1"/>
      </bottom>
      <diagonal/>
    </border>
  </borders>
  <cellStyleXfs count="1">
    <xf numFmtId="0" fontId="0" fillId="0" borderId="0"/>
  </cellStyleXfs>
  <cellXfs count="106">
    <xf numFmtId="0" fontId="0" fillId="0" borderId="0" xfId="0"/>
    <xf numFmtId="0" fontId="4" fillId="0" borderId="0" xfId="0" applyFont="1" applyAlignment="1">
      <alignment vertical="top"/>
    </xf>
    <xf numFmtId="0" fontId="4" fillId="0" borderId="0" xfId="0" applyFont="1" applyAlignment="1">
      <alignment vertical="top" wrapText="1"/>
    </xf>
    <xf numFmtId="0" fontId="3" fillId="0" borderId="0" xfId="0" applyFont="1" applyAlignment="1">
      <alignment vertical="top"/>
    </xf>
    <xf numFmtId="0" fontId="4" fillId="0" borderId="1" xfId="0" applyFont="1" applyBorder="1" applyAlignment="1">
      <alignment vertical="top" wrapText="1"/>
    </xf>
    <xf numFmtId="0" fontId="4" fillId="0" borderId="0" xfId="0" applyFont="1" applyAlignment="1">
      <alignment horizontal="center" vertical="center"/>
    </xf>
    <xf numFmtId="0" fontId="1" fillId="0" borderId="1" xfId="0" applyFont="1" applyBorder="1" applyAlignment="1">
      <alignment vertical="top" wrapText="1"/>
    </xf>
    <xf numFmtId="4" fontId="4" fillId="0" borderId="0" xfId="0" applyNumberFormat="1" applyFont="1" applyAlignment="1">
      <alignment vertical="top"/>
    </xf>
    <xf numFmtId="0" fontId="4" fillId="0" borderId="0" xfId="0" applyFont="1" applyAlignment="1">
      <alignment horizontal="center" vertical="top"/>
    </xf>
    <xf numFmtId="0" fontId="1" fillId="0" borderId="2" xfId="0" applyFont="1" applyBorder="1" applyAlignment="1">
      <alignment vertical="top" wrapText="1"/>
    </xf>
    <xf numFmtId="0" fontId="1" fillId="0" borderId="3" xfId="0" applyFont="1" applyBorder="1" applyAlignment="1">
      <alignment vertical="top" wrapText="1"/>
    </xf>
    <xf numFmtId="4" fontId="4" fillId="0" borderId="0" xfId="0" applyNumberFormat="1" applyFont="1" applyAlignment="1">
      <alignment vertical="top" wrapText="1"/>
    </xf>
    <xf numFmtId="4" fontId="4" fillId="0" borderId="0" xfId="0" applyNumberFormat="1" applyFont="1" applyAlignment="1">
      <alignment horizontal="center" vertical="center"/>
    </xf>
    <xf numFmtId="0" fontId="4" fillId="0" borderId="0" xfId="0" applyFont="1" applyAlignment="1">
      <alignment horizontal="left" vertical="top"/>
    </xf>
    <xf numFmtId="0" fontId="6" fillId="4" borderId="4" xfId="0" applyFont="1" applyFill="1" applyBorder="1" applyAlignment="1">
      <alignment horizontal="center" vertical="center"/>
    </xf>
    <xf numFmtId="4" fontId="4" fillId="5" borderId="4" xfId="0" applyNumberFormat="1" applyFont="1" applyFill="1" applyBorder="1" applyAlignment="1">
      <alignment vertical="top"/>
    </xf>
    <xf numFmtId="0" fontId="4" fillId="3" borderId="4" xfId="0" applyFont="1" applyFill="1" applyBorder="1" applyAlignment="1">
      <alignment vertical="top"/>
    </xf>
    <xf numFmtId="4" fontId="4" fillId="2" borderId="4" xfId="0" applyNumberFormat="1" applyFont="1" applyFill="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9" fillId="0" borderId="0" xfId="0" applyFont="1"/>
    <xf numFmtId="0" fontId="0" fillId="0" borderId="5" xfId="0" applyBorder="1"/>
    <xf numFmtId="0" fontId="9" fillId="0" borderId="5" xfId="0" applyFont="1" applyBorder="1"/>
    <xf numFmtId="4" fontId="0" fillId="0" borderId="0" xfId="0" applyNumberFormat="1"/>
    <xf numFmtId="4" fontId="9" fillId="0" borderId="5" xfId="0" applyNumberFormat="1" applyFont="1" applyBorder="1"/>
    <xf numFmtId="3" fontId="0" fillId="0" borderId="5" xfId="0" applyNumberFormat="1" applyBorder="1"/>
    <xf numFmtId="4" fontId="4" fillId="0" borderId="0" xfId="0" applyNumberFormat="1" applyFont="1" applyAlignment="1">
      <alignment horizontal="left" vertical="top"/>
    </xf>
    <xf numFmtId="0" fontId="3" fillId="0" borderId="5" xfId="0" applyFont="1" applyBorder="1" applyAlignment="1">
      <alignment horizontal="left" vertical="top"/>
    </xf>
    <xf numFmtId="0" fontId="4" fillId="0" borderId="5" xfId="0" applyFont="1" applyBorder="1" applyAlignment="1">
      <alignment horizontal="left" vertical="top"/>
    </xf>
    <xf numFmtId="4" fontId="5" fillId="0" borderId="0" xfId="0" applyNumberFormat="1" applyFont="1" applyAlignment="1">
      <alignment vertical="center"/>
    </xf>
    <xf numFmtId="14" fontId="4" fillId="2" borderId="6" xfId="0" applyNumberFormat="1" applyFont="1" applyFill="1" applyBorder="1" applyAlignment="1" applyProtection="1">
      <alignment horizontal="left" vertical="top" wrapText="1"/>
      <protection locked="0"/>
    </xf>
    <xf numFmtId="0" fontId="3" fillId="0" borderId="0" xfId="0" applyFont="1" applyAlignment="1">
      <alignment horizontal="left" vertical="top"/>
    </xf>
    <xf numFmtId="0" fontId="4" fillId="0" borderId="5" xfId="0" applyFont="1" applyBorder="1" applyAlignment="1">
      <alignment vertical="top"/>
    </xf>
    <xf numFmtId="3" fontId="3" fillId="0" borderId="5" xfId="0" applyNumberFormat="1" applyFont="1" applyBorder="1" applyAlignment="1">
      <alignment vertical="top"/>
    </xf>
    <xf numFmtId="4" fontId="3" fillId="0" borderId="0" xfId="0" applyNumberFormat="1" applyFont="1" applyAlignment="1">
      <alignment vertical="top"/>
    </xf>
    <xf numFmtId="0" fontId="2" fillId="0" borderId="7" xfId="0" applyFont="1" applyBorder="1" applyAlignment="1">
      <alignment vertical="top" wrapText="1"/>
    </xf>
    <xf numFmtId="0" fontId="4"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4" fillId="2" borderId="10" xfId="0" applyFont="1" applyFill="1" applyBorder="1" applyAlignment="1" applyProtection="1">
      <alignment horizontal="center" vertical="center"/>
      <protection locked="0"/>
    </xf>
    <xf numFmtId="4" fontId="1" fillId="0" borderId="1" xfId="0" applyNumberFormat="1" applyFont="1" applyBorder="1" applyAlignment="1">
      <alignment vertical="top" wrapText="1"/>
    </xf>
    <xf numFmtId="4" fontId="4" fillId="0" borderId="1" xfId="0" applyNumberFormat="1" applyFont="1" applyBorder="1" applyAlignment="1">
      <alignment vertical="top" wrapText="1"/>
    </xf>
    <xf numFmtId="0" fontId="2" fillId="0" borderId="11" xfId="0" applyFont="1" applyBorder="1" applyAlignment="1">
      <alignment vertical="top" wrapText="1"/>
    </xf>
    <xf numFmtId="0" fontId="1"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7" fillId="0" borderId="14" xfId="0" applyFont="1" applyBorder="1" applyAlignment="1">
      <alignment horizontal="center" vertical="top"/>
    </xf>
    <xf numFmtId="0" fontId="7" fillId="0" borderId="15" xfId="0" applyFont="1" applyBorder="1" applyAlignment="1">
      <alignment horizontal="center" vertical="top"/>
    </xf>
    <xf numFmtId="0" fontId="4" fillId="2" borderId="14" xfId="0" applyFont="1" applyFill="1" applyBorder="1" applyAlignment="1" applyProtection="1">
      <alignment horizontal="center" vertical="center"/>
      <protection locked="0"/>
    </xf>
    <xf numFmtId="0" fontId="6" fillId="0" borderId="0" xfId="0" applyFont="1" applyAlignment="1">
      <alignment horizontal="center" vertical="center"/>
    </xf>
    <xf numFmtId="0" fontId="11" fillId="0" borderId="0" xfId="0" applyFont="1"/>
    <xf numFmtId="4" fontId="11" fillId="0" borderId="0" xfId="0" applyNumberFormat="1" applyFont="1"/>
    <xf numFmtId="0" fontId="4" fillId="2" borderId="10" xfId="0" applyFont="1" applyFill="1" applyBorder="1" applyAlignment="1" applyProtection="1">
      <alignment horizontal="left" vertical="top" wrapText="1"/>
      <protection locked="0"/>
    </xf>
    <xf numFmtId="4" fontId="4" fillId="2" borderId="17" xfId="0" applyNumberFormat="1" applyFont="1" applyFill="1" applyBorder="1" applyAlignment="1" applyProtection="1">
      <alignment horizontal="left" vertical="top" wrapText="1"/>
      <protection locked="0"/>
    </xf>
    <xf numFmtId="4" fontId="3" fillId="0" borderId="12" xfId="0" applyNumberFormat="1" applyFont="1" applyBorder="1" applyAlignment="1">
      <alignment horizontal="left"/>
    </xf>
    <xf numFmtId="0" fontId="4" fillId="0" borderId="12" xfId="0" applyFont="1" applyBorder="1" applyAlignment="1">
      <alignment horizontal="left" vertical="top"/>
    </xf>
    <xf numFmtId="4" fontId="4" fillId="0" borderId="12" xfId="0" quotePrefix="1" applyNumberFormat="1" applyFont="1" applyBorder="1" applyAlignment="1">
      <alignment horizontal="left" vertical="top"/>
    </xf>
    <xf numFmtId="0" fontId="3" fillId="0" borderId="12" xfId="0" applyFont="1" applyBorder="1" applyAlignment="1">
      <alignment horizontal="left" vertical="top"/>
    </xf>
    <xf numFmtId="0" fontId="4" fillId="0" borderId="12" xfId="0" applyFont="1" applyBorder="1" applyAlignment="1">
      <alignment horizontal="left" vertical="top" wrapText="1"/>
    </xf>
    <xf numFmtId="4" fontId="3" fillId="0" borderId="12" xfId="0" applyNumberFormat="1" applyFont="1" applyBorder="1" applyAlignment="1">
      <alignment horizontal="left" vertical="top"/>
    </xf>
    <xf numFmtId="3" fontId="4" fillId="0" borderId="12" xfId="0" applyNumberFormat="1" applyFont="1" applyBorder="1" applyAlignment="1">
      <alignment horizontal="left" vertical="center"/>
    </xf>
    <xf numFmtId="3" fontId="4" fillId="0" borderId="18" xfId="0" applyNumberFormat="1" applyFont="1" applyBorder="1" applyAlignment="1">
      <alignment horizontal="left" vertical="center"/>
    </xf>
    <xf numFmtId="3" fontId="3" fillId="0" borderId="12" xfId="0" applyNumberFormat="1" applyFont="1" applyBorder="1" applyAlignment="1">
      <alignment horizontal="left" vertical="top"/>
    </xf>
    <xf numFmtId="0" fontId="1" fillId="0" borderId="0" xfId="0" applyFont="1" applyAlignment="1">
      <alignment vertical="center"/>
    </xf>
    <xf numFmtId="0" fontId="4" fillId="0" borderId="0" xfId="0" applyFont="1" applyAlignment="1" applyProtection="1">
      <alignment horizontal="left" vertical="top"/>
      <protection locked="0"/>
    </xf>
    <xf numFmtId="4" fontId="4" fillId="0" borderId="0" xfId="0" applyNumberFormat="1" applyFont="1" applyAlignment="1" applyProtection="1">
      <alignment horizontal="left" vertical="top"/>
      <protection locked="0"/>
    </xf>
    <xf numFmtId="4" fontId="1" fillId="0" borderId="0" xfId="0" applyNumberFormat="1" applyFont="1" applyAlignment="1">
      <alignment vertical="center"/>
    </xf>
    <xf numFmtId="4" fontId="1" fillId="0" borderId="1" xfId="0" applyNumberFormat="1" applyFont="1" applyBorder="1" applyAlignment="1">
      <alignment vertical="center"/>
    </xf>
    <xf numFmtId="4" fontId="1" fillId="0" borderId="0" xfId="0" applyNumberFormat="1" applyFont="1" applyAlignment="1">
      <alignment vertical="top"/>
    </xf>
    <xf numFmtId="4" fontId="1" fillId="0" borderId="3" xfId="0" applyNumberFormat="1" applyFont="1" applyBorder="1" applyAlignment="1">
      <alignment vertical="top"/>
    </xf>
    <xf numFmtId="4" fontId="1" fillId="0" borderId="1" xfId="0" applyNumberFormat="1" applyFont="1" applyBorder="1" applyAlignment="1">
      <alignment vertical="top"/>
    </xf>
    <xf numFmtId="4" fontId="1" fillId="0" borderId="2" xfId="0" applyNumberFormat="1" applyFont="1" applyBorder="1" applyAlignment="1">
      <alignment vertical="top"/>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2" fillId="0" borderId="2" xfId="0" applyFont="1" applyBorder="1" applyAlignment="1">
      <alignment vertical="top" wrapText="1"/>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left" vertical="top" wrapText="1"/>
      <protection locked="0"/>
    </xf>
    <xf numFmtId="4" fontId="4" fillId="0" borderId="2" xfId="0" applyNumberFormat="1"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top"/>
    </xf>
    <xf numFmtId="4" fontId="1" fillId="0" borderId="3" xfId="0" applyNumberFormat="1" applyFont="1" applyBorder="1" applyAlignment="1">
      <alignment vertical="top" wrapText="1"/>
    </xf>
    <xf numFmtId="4" fontId="4" fillId="0" borderId="3" xfId="0" applyNumberFormat="1" applyFont="1" applyBorder="1" applyAlignment="1">
      <alignment vertical="top" wrapText="1"/>
    </xf>
    <xf numFmtId="4" fontId="4" fillId="2" borderId="21" xfId="0" applyNumberFormat="1" applyFont="1" applyFill="1" applyBorder="1" applyAlignment="1" applyProtection="1">
      <alignment horizontal="center" vertical="center"/>
      <protection locked="0"/>
    </xf>
    <xf numFmtId="4" fontId="4" fillId="2" borderId="16" xfId="0" applyNumberFormat="1" applyFont="1" applyFill="1" applyBorder="1" applyAlignment="1" applyProtection="1">
      <alignment horizontal="left" vertical="top" wrapText="1"/>
      <protection locked="0"/>
    </xf>
    <xf numFmtId="4" fontId="1" fillId="0" borderId="1" xfId="0" applyNumberFormat="1" applyFont="1" applyBorder="1" applyAlignment="1">
      <alignment vertical="center" wrapText="1"/>
    </xf>
    <xf numFmtId="4" fontId="3" fillId="0" borderId="1" xfId="0" applyNumberFormat="1" applyFont="1" applyBorder="1" applyAlignment="1">
      <alignment vertical="center" wrapText="1"/>
    </xf>
    <xf numFmtId="4" fontId="3" fillId="0" borderId="22"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4" fontId="4" fillId="0" borderId="0" xfId="0" applyNumberFormat="1" applyFont="1" applyAlignment="1">
      <alignment vertical="top" wrapText="1"/>
    </xf>
    <xf numFmtId="0" fontId="4" fillId="0" borderId="0" xfId="0" applyFont="1" applyAlignment="1">
      <alignment vertical="top" wrapText="1"/>
    </xf>
    <xf numFmtId="0" fontId="7" fillId="0" borderId="14" xfId="0" applyFont="1" applyBorder="1" applyAlignment="1">
      <alignment horizontal="center" vertical="top"/>
    </xf>
    <xf numFmtId="0" fontId="3" fillId="0" borderId="0" xfId="0" applyFont="1" applyAlignment="1">
      <alignment vertical="center" wrapText="1"/>
    </xf>
    <xf numFmtId="0" fontId="1" fillId="0" borderId="2" xfId="0" applyFont="1" applyBorder="1" applyAlignment="1">
      <alignment vertical="top" wrapText="1"/>
    </xf>
    <xf numFmtId="0" fontId="1" fillId="0" borderId="0" xfId="0" applyFont="1" applyAlignment="1">
      <alignment vertical="top" wrapText="1"/>
    </xf>
    <xf numFmtId="0" fontId="1" fillId="0" borderId="3" xfId="0" applyFont="1" applyBorder="1" applyAlignment="1">
      <alignment vertical="top" wrapText="1"/>
    </xf>
    <xf numFmtId="4" fontId="7" fillId="0" borderId="21" xfId="0" applyNumberFormat="1" applyFont="1" applyBorder="1" applyAlignment="1">
      <alignment horizontal="center" vertical="top"/>
    </xf>
    <xf numFmtId="4" fontId="7" fillId="0" borderId="14" xfId="0" applyNumberFormat="1" applyFont="1" applyBorder="1" applyAlignment="1">
      <alignment horizontal="center" vertical="top"/>
    </xf>
    <xf numFmtId="4" fontId="7" fillId="0" borderId="19" xfId="0" applyNumberFormat="1" applyFont="1" applyBorder="1" applyAlignment="1">
      <alignment horizontal="center" vertical="top"/>
    </xf>
    <xf numFmtId="0" fontId="7" fillId="0" borderId="13" xfId="0" applyFont="1" applyBorder="1" applyAlignment="1">
      <alignment horizontal="center" vertical="top"/>
    </xf>
    <xf numFmtId="4" fontId="1" fillId="0" borderId="2" xfId="0" applyNumberFormat="1" applyFont="1" applyBorder="1" applyAlignment="1">
      <alignment horizontal="left" vertical="top"/>
    </xf>
    <xf numFmtId="4" fontId="1" fillId="0" borderId="0" xfId="0" applyNumberFormat="1" applyFont="1" applyAlignment="1">
      <alignment horizontal="left" vertical="top"/>
    </xf>
    <xf numFmtId="4" fontId="1" fillId="0" borderId="3" xfId="0" applyNumberFormat="1" applyFont="1" applyBorder="1" applyAlignment="1">
      <alignment horizontal="left" vertical="top"/>
    </xf>
    <xf numFmtId="0" fontId="4" fillId="2" borderId="10" xfId="0" applyFont="1" applyFill="1" applyBorder="1" applyAlignment="1" applyProtection="1">
      <alignment horizontal="left" vertical="top" wrapText="1"/>
      <protection locked="0"/>
    </xf>
    <xf numFmtId="0" fontId="4" fillId="2" borderId="16" xfId="0" applyFont="1" applyFill="1" applyBorder="1" applyAlignment="1" applyProtection="1">
      <alignment horizontal="left" vertical="top" wrapText="1"/>
      <protection locked="0"/>
    </xf>
  </cellXfs>
  <cellStyles count="1">
    <cellStyle name="Standard" xfId="0" builtinId="0"/>
  </cellStyles>
  <dxfs count="4">
    <dxf>
      <font>
        <color rgb="FFE96D75"/>
      </font>
      <fill>
        <patternFill>
          <bgColor rgb="FFE96D75"/>
        </patternFill>
      </fill>
    </dxf>
    <dxf>
      <font>
        <color rgb="FFCCE5A9"/>
      </font>
      <fill>
        <patternFill>
          <bgColor rgb="FFCCE5A9"/>
        </patternFill>
      </fill>
    </dxf>
    <dxf>
      <font>
        <color rgb="FFEDD59E"/>
      </font>
      <fill>
        <patternFill>
          <bgColor rgb="FFEDD59E"/>
        </patternFill>
      </fill>
    </dxf>
    <dxf>
      <font>
        <color rgb="FFFF0000"/>
      </font>
    </dxf>
  </dxfs>
  <tableStyles count="0" defaultTableStyle="TableStyleMedium2" defaultPivotStyle="PivotStyleLight16"/>
  <colors>
    <mruColors>
      <color rgb="FFE96D75"/>
      <color rgb="FFCCE5A9"/>
      <color rgb="FFEDD59E"/>
      <color rgb="FFFAD6D7"/>
      <color rgb="FFF9F1DF"/>
      <color rgb="FFFFE4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518160</xdr:colOff>
      <xdr:row>1</xdr:row>
      <xdr:rowOff>22860</xdr:rowOff>
    </xdr:from>
    <xdr:to>
      <xdr:col>7</xdr:col>
      <xdr:colOff>2531</xdr:colOff>
      <xdr:row>1</xdr:row>
      <xdr:rowOff>348299</xdr:rowOff>
    </xdr:to>
    <xdr:pic>
      <xdr:nvPicPr>
        <xdr:cNvPr id="2" name="Grafik 1">
          <a:extLst>
            <a:ext uri="{FF2B5EF4-FFF2-40B4-BE49-F238E27FC236}">
              <a16:creationId xmlns:a16="http://schemas.microsoft.com/office/drawing/2014/main" id="{E84CD24F-771D-46D8-AB4D-D764245CD4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08720" y="220980"/>
          <a:ext cx="2513650" cy="32543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93F4-3182-4317-A0A5-C444DCC26BC5}">
  <sheetPr>
    <pageSetUpPr fitToPage="1"/>
  </sheetPr>
  <dimension ref="A1:K59"/>
  <sheetViews>
    <sheetView showGridLines="0" showRowColHeaders="0" tabSelected="1" topLeftCell="A2" zoomScale="115" zoomScaleNormal="115" workbookViewId="0">
      <selection activeCell="E11" sqref="E11"/>
    </sheetView>
  </sheetViews>
  <sheetFormatPr baseColWidth="10" defaultColWidth="11.6328125" defaultRowHeight="12.5" x14ac:dyDescent="0.35"/>
  <cols>
    <col min="1" max="1" width="3.36328125" style="1" customWidth="1"/>
    <col min="2" max="2" width="7" style="7" customWidth="1"/>
    <col min="3" max="3" width="18.6328125" style="2" customWidth="1"/>
    <col min="4" max="4" width="71" style="2" customWidth="1"/>
    <col min="5" max="5" width="11.6328125" style="5" customWidth="1"/>
    <col min="6" max="6" width="10.81640625" style="8" customWidth="1"/>
    <col min="7" max="7" width="44.36328125" style="2" customWidth="1"/>
    <col min="8" max="8" width="12.36328125" style="1" customWidth="1"/>
    <col min="9" max="9" width="30.36328125" style="13" hidden="1" customWidth="1"/>
    <col min="10" max="10" width="11.6328125" style="1" hidden="1" customWidth="1"/>
    <col min="11" max="11" width="23.6328125" style="1" hidden="1" customWidth="1"/>
    <col min="12" max="16384" width="11.6328125" style="1"/>
  </cols>
  <sheetData>
    <row r="1" spans="1:9" ht="15.75" customHeight="1" x14ac:dyDescent="0.35"/>
    <row r="2" spans="1:9" s="7" customFormat="1" ht="42.75" customHeight="1" thickBot="1" x14ac:dyDescent="0.35">
      <c r="B2" s="28" t="s">
        <v>88</v>
      </c>
      <c r="C2" s="11"/>
      <c r="D2" s="11"/>
      <c r="E2" s="12"/>
      <c r="I2" s="55" t="s">
        <v>111</v>
      </c>
    </row>
    <row r="3" spans="1:9" s="7" customFormat="1" ht="13.5" thickTop="1" thickBot="1" x14ac:dyDescent="0.4">
      <c r="B3" s="7" t="s">
        <v>98</v>
      </c>
      <c r="C3" s="11"/>
      <c r="D3" s="17"/>
      <c r="E3" s="12"/>
      <c r="F3" s="16"/>
      <c r="G3" s="2" t="s">
        <v>117</v>
      </c>
      <c r="H3" s="1"/>
      <c r="I3" s="56">
        <v>0</v>
      </c>
    </row>
    <row r="4" spans="1:9" ht="13.5" thickTop="1" thickBot="1" x14ac:dyDescent="0.4">
      <c r="B4" s="7" t="s">
        <v>99</v>
      </c>
      <c r="D4" s="29"/>
      <c r="F4" s="15"/>
      <c r="G4" s="11" t="s">
        <v>92</v>
      </c>
      <c r="H4" s="7"/>
      <c r="I4" s="57" t="s">
        <v>90</v>
      </c>
    </row>
    <row r="5" spans="1:9" ht="13.5" thickTop="1" thickBot="1" x14ac:dyDescent="0.4">
      <c r="B5" s="7" t="s">
        <v>106</v>
      </c>
      <c r="D5" s="18"/>
      <c r="F5" s="14"/>
      <c r="G5" s="2" t="s">
        <v>102</v>
      </c>
      <c r="I5" s="56">
        <v>1</v>
      </c>
    </row>
    <row r="6" spans="1:9" ht="13" thickTop="1" x14ac:dyDescent="0.35">
      <c r="F6" s="50"/>
    </row>
    <row r="7" spans="1:9" ht="40" customHeight="1" x14ac:dyDescent="0.35">
      <c r="A7" s="2"/>
      <c r="B7" s="90" t="s">
        <v>126</v>
      </c>
      <c r="C7" s="90"/>
      <c r="D7" s="90"/>
      <c r="F7" s="50"/>
    </row>
    <row r="8" spans="1:9" s="7" customFormat="1" x14ac:dyDescent="0.35">
      <c r="C8" s="11"/>
      <c r="D8" s="11"/>
      <c r="E8" s="12"/>
      <c r="I8" s="25"/>
    </row>
    <row r="9" spans="1:9" s="3" customFormat="1" ht="26.5" customHeight="1" x14ac:dyDescent="0.35">
      <c r="B9" s="68" t="s">
        <v>89</v>
      </c>
      <c r="C9" s="43"/>
      <c r="D9" s="44" t="s">
        <v>87</v>
      </c>
      <c r="E9" s="45" t="s">
        <v>70</v>
      </c>
      <c r="F9" s="46" t="s">
        <v>100</v>
      </c>
      <c r="G9" s="43" t="s">
        <v>86</v>
      </c>
      <c r="H9" s="64"/>
      <c r="I9" s="58" t="s">
        <v>112</v>
      </c>
    </row>
    <row r="10" spans="1:9" ht="25.5" thickBot="1" x14ac:dyDescent="0.4">
      <c r="B10" s="69" t="s">
        <v>0</v>
      </c>
      <c r="C10" s="94" t="s">
        <v>1</v>
      </c>
      <c r="D10" s="42" t="s">
        <v>120</v>
      </c>
      <c r="E10" s="73"/>
      <c r="F10" s="100" t="e">
        <f>IF(OR(I10=Liste!C4,I11=Liste!C4),Liste!C4,IF(OR(I10=Liste!C5,I11=Liste!C5),Liste!C5,I10*I11))</f>
        <v>#N/A</v>
      </c>
      <c r="G10" s="105"/>
      <c r="H10" s="65"/>
      <c r="I10" s="56" t="e">
        <f>VLOOKUP(E10,LST_AntwortVerweis,2,0)</f>
        <v>#N/A</v>
      </c>
    </row>
    <row r="11" spans="1:9" ht="14.5" customHeight="1" thickBot="1" x14ac:dyDescent="0.4">
      <c r="B11" s="69"/>
      <c r="C11" s="95"/>
      <c r="D11" s="34" t="s">
        <v>113</v>
      </c>
      <c r="E11" s="39"/>
      <c r="F11" s="92"/>
      <c r="G11" s="104"/>
      <c r="H11" s="65"/>
      <c r="I11" s="56" t="e">
        <f>IF(E11=Liste!$B$4,1,VLOOKUP(E12,LST_AntwortVerweis,2,0))</f>
        <v>#N/A</v>
      </c>
    </row>
    <row r="12" spans="1:9" ht="52.75" customHeight="1" thickBot="1" x14ac:dyDescent="0.4">
      <c r="B12" s="70"/>
      <c r="C12" s="96"/>
      <c r="D12" s="35" t="str">
        <f>IF(OR(E11=Liste!$B$3,E11=Liste!$B$5),"Sind Sie bereit, die Bestandesbauten nach Minergie, Minergie-P oder Minergie-A zu erneuern?
Oder erreichen die Gebäudehüllen der Bestandesbauten die GEAK Gebäudehülle Klasse C oder werden sie entsprechend erneuert? ","")</f>
        <v/>
      </c>
      <c r="E12" s="39"/>
      <c r="F12" s="92"/>
      <c r="G12" s="104"/>
      <c r="H12" s="65"/>
    </row>
    <row r="13" spans="1:9" ht="38" thickBot="1" x14ac:dyDescent="0.4">
      <c r="B13" s="71" t="s">
        <v>2</v>
      </c>
      <c r="C13" s="6" t="s">
        <v>3</v>
      </c>
      <c r="D13" s="36" t="s">
        <v>64</v>
      </c>
      <c r="E13" s="39"/>
      <c r="F13" s="47" t="e">
        <f t="shared" ref="F13:F16" si="0">VLOOKUP(E13,LST_AntwortVerweis,2,0)</f>
        <v>#N/A</v>
      </c>
      <c r="G13" s="53"/>
      <c r="H13" s="65"/>
    </row>
    <row r="14" spans="1:9" ht="50.5" thickBot="1" x14ac:dyDescent="0.4">
      <c r="B14" s="71" t="s">
        <v>4</v>
      </c>
      <c r="C14" s="6" t="s">
        <v>5</v>
      </c>
      <c r="D14" s="36" t="s">
        <v>124</v>
      </c>
      <c r="E14" s="39"/>
      <c r="F14" s="47" t="e">
        <f t="shared" si="0"/>
        <v>#N/A</v>
      </c>
      <c r="G14" s="53"/>
      <c r="H14" s="65"/>
    </row>
    <row r="15" spans="1:9" ht="39.5" thickBot="1" x14ac:dyDescent="0.4">
      <c r="B15" s="71" t="s">
        <v>6</v>
      </c>
      <c r="C15" s="6" t="s">
        <v>7</v>
      </c>
      <c r="D15" s="36" t="s">
        <v>121</v>
      </c>
      <c r="E15" s="39"/>
      <c r="F15" s="47" t="e">
        <f t="shared" si="0"/>
        <v>#N/A</v>
      </c>
      <c r="G15" s="53"/>
      <c r="H15" s="65"/>
    </row>
    <row r="16" spans="1:9" ht="25.5" thickBot="1" x14ac:dyDescent="0.4">
      <c r="B16" s="71" t="s">
        <v>8</v>
      </c>
      <c r="C16" s="6" t="s">
        <v>9</v>
      </c>
      <c r="D16" s="36" t="s">
        <v>130</v>
      </c>
      <c r="E16" s="39"/>
      <c r="F16" s="47" t="e">
        <f t="shared" si="0"/>
        <v>#N/A</v>
      </c>
      <c r="G16" s="53"/>
      <c r="H16" s="65"/>
    </row>
    <row r="17" spans="2:11" ht="27" customHeight="1" thickBot="1" x14ac:dyDescent="0.4">
      <c r="B17" s="71" t="s">
        <v>10</v>
      </c>
      <c r="C17" s="6" t="s">
        <v>11</v>
      </c>
      <c r="D17" s="36" t="s">
        <v>115</v>
      </c>
      <c r="E17" s="39"/>
      <c r="F17" s="47" t="e">
        <f>VLOOKUP(E17,LST_AntwortVerweis,2,0)</f>
        <v>#N/A</v>
      </c>
      <c r="G17" s="53"/>
      <c r="H17" s="65"/>
    </row>
    <row r="18" spans="2:11" ht="14.5" customHeight="1" thickBot="1" x14ac:dyDescent="0.4">
      <c r="B18" s="72" t="s">
        <v>12</v>
      </c>
      <c r="C18" s="9" t="s">
        <v>13</v>
      </c>
      <c r="D18" s="37" t="s">
        <v>65</v>
      </c>
      <c r="E18" s="39"/>
      <c r="F18" s="92" t="e">
        <f>IF(E18=Liste!$B$4,1,VLOOKUP(E19,LST_AntwortVerweis,2,0))</f>
        <v>#N/A</v>
      </c>
      <c r="G18" s="104"/>
      <c r="H18" s="65"/>
      <c r="I18" s="30"/>
    </row>
    <row r="19" spans="2:11" ht="13.5" thickBot="1" x14ac:dyDescent="0.4">
      <c r="B19" s="70"/>
      <c r="C19" s="10"/>
      <c r="D19" s="38" t="str">
        <f>IF(OR(E18=Liste!$B$3,E18=Liste!$B$5),"Ist der Anteil der Anteil der fossilen Energieträger in der Fernwärme maximal 25%?","")</f>
        <v/>
      </c>
      <c r="E19" s="39"/>
      <c r="F19" s="92"/>
      <c r="G19" s="104"/>
      <c r="H19" s="65"/>
    </row>
    <row r="20" spans="2:11" ht="26.5" thickBot="1" x14ac:dyDescent="0.4">
      <c r="B20" s="71" t="s">
        <v>14</v>
      </c>
      <c r="C20" s="6" t="s">
        <v>15</v>
      </c>
      <c r="D20" s="36" t="s">
        <v>129</v>
      </c>
      <c r="E20" s="39"/>
      <c r="F20" s="47" t="e">
        <f>VLOOKUP(E20,LST_AntwortVerweis,2,0)</f>
        <v>#N/A</v>
      </c>
      <c r="G20" s="53"/>
      <c r="H20" s="65"/>
      <c r="I20" s="58" t="s">
        <v>110</v>
      </c>
      <c r="J20" s="26" t="s">
        <v>116</v>
      </c>
    </row>
    <row r="21" spans="2:11" ht="13" thickBot="1" x14ac:dyDescent="0.4">
      <c r="B21" s="101" t="s">
        <v>16</v>
      </c>
      <c r="C21" s="94" t="s">
        <v>17</v>
      </c>
      <c r="D21" s="37" t="s">
        <v>91</v>
      </c>
      <c r="E21" s="39"/>
      <c r="F21" s="92" t="e">
        <f>IF(AND(J26&lt;3),Liste!C3,IF(AND(J26&gt;=3,J26&lt;4),Liste!C5,Liste!C4))</f>
        <v>#N/A</v>
      </c>
      <c r="G21" s="104"/>
      <c r="H21" s="65"/>
      <c r="I21" s="56" t="e">
        <f>VLOOKUP(E21,LST_AntwortVerweis,2,0)</f>
        <v>#N/A</v>
      </c>
      <c r="J21" s="27" t="e">
        <f>IF(I21=Liste!$C$5,Liste!$C$3,I21)</f>
        <v>#N/A</v>
      </c>
    </row>
    <row r="22" spans="2:11" ht="13" thickBot="1" x14ac:dyDescent="0.4">
      <c r="B22" s="102"/>
      <c r="C22" s="95"/>
      <c r="D22" s="34" t="s">
        <v>66</v>
      </c>
      <c r="E22" s="39"/>
      <c r="F22" s="92"/>
      <c r="G22" s="104"/>
      <c r="H22" s="65"/>
      <c r="I22" s="56" t="e">
        <f>VLOOKUP(E22,LST_AntwortVerweis,2,0)</f>
        <v>#N/A</v>
      </c>
      <c r="J22" s="27" t="e">
        <f>IF(I22=Liste!$C$5,Liste!$C$3*2,I22*2)</f>
        <v>#N/A</v>
      </c>
      <c r="K22" s="1" t="s">
        <v>140</v>
      </c>
    </row>
    <row r="23" spans="2:11" ht="13" thickBot="1" x14ac:dyDescent="0.4">
      <c r="B23" s="102"/>
      <c r="C23" s="95"/>
      <c r="D23" s="34" t="s">
        <v>93</v>
      </c>
      <c r="E23" s="39"/>
      <c r="F23" s="92"/>
      <c r="G23" s="104"/>
      <c r="H23" s="65"/>
      <c r="I23" s="56" t="e">
        <f>VLOOKUP(E23,LST_AntwortVerweis,2,0)</f>
        <v>#N/A</v>
      </c>
      <c r="J23" s="27" t="e">
        <f>IF(I23=Liste!$C$5,Liste!$C$3,I23)</f>
        <v>#N/A</v>
      </c>
    </row>
    <row r="24" spans="2:11" ht="13" thickBot="1" x14ac:dyDescent="0.4">
      <c r="B24" s="102"/>
      <c r="C24" s="95"/>
      <c r="D24" s="34" t="s">
        <v>94</v>
      </c>
      <c r="E24" s="39"/>
      <c r="F24" s="92"/>
      <c r="G24" s="104"/>
      <c r="H24" s="65"/>
      <c r="I24" s="56" t="e">
        <f>VLOOKUP(E24,LST_AntwortVerweis,2,0)</f>
        <v>#N/A</v>
      </c>
      <c r="J24" s="27" t="e">
        <f>IF(I24=Liste!$C$5,Liste!$C$3,I24)</f>
        <v>#N/A</v>
      </c>
    </row>
    <row r="25" spans="2:11" ht="13" thickBot="1" x14ac:dyDescent="0.4">
      <c r="B25" s="103"/>
      <c r="C25" s="96"/>
      <c r="D25" s="38" t="s">
        <v>95</v>
      </c>
      <c r="E25" s="39"/>
      <c r="F25" s="92"/>
      <c r="G25" s="104"/>
      <c r="H25" s="65"/>
      <c r="I25" s="56" t="e">
        <f>VLOOKUP(E25,LST_AntwortVerweis,2,0)</f>
        <v>#N/A</v>
      </c>
      <c r="J25" s="27" t="e">
        <f>IF(I25=Liste!$C$5,Liste!$C$3,I25)</f>
        <v>#N/A</v>
      </c>
    </row>
    <row r="26" spans="2:11" ht="13.5" thickBot="1" x14ac:dyDescent="0.4">
      <c r="B26" s="71" t="s">
        <v>18</v>
      </c>
      <c r="C26" s="6" t="s">
        <v>19</v>
      </c>
      <c r="D26" s="36" t="s">
        <v>96</v>
      </c>
      <c r="E26" s="39"/>
      <c r="F26" s="47" t="e">
        <f>VLOOKUP(E26,LST_AntwortVerweis,2,0)</f>
        <v>#N/A</v>
      </c>
      <c r="G26" s="53"/>
      <c r="H26" s="65"/>
      <c r="J26" s="26" t="e">
        <f>SUM(J21:J25)</f>
        <v>#N/A</v>
      </c>
    </row>
    <row r="27" spans="2:11" ht="26.5" thickBot="1" x14ac:dyDescent="0.4">
      <c r="B27" s="71" t="s">
        <v>20</v>
      </c>
      <c r="C27" s="6" t="s">
        <v>21</v>
      </c>
      <c r="D27" s="36" t="s">
        <v>131</v>
      </c>
      <c r="E27" s="39"/>
      <c r="F27" s="47" t="e">
        <f>VLOOKUP(E27,LST_AntwortVerweis,2,0)</f>
        <v>#N/A</v>
      </c>
      <c r="G27" s="53"/>
      <c r="H27" s="65"/>
    </row>
    <row r="28" spans="2:11" ht="25.5" thickBot="1" x14ac:dyDescent="0.4">
      <c r="B28" s="72" t="s">
        <v>22</v>
      </c>
      <c r="C28" s="94" t="s">
        <v>23</v>
      </c>
      <c r="D28" s="37" t="s">
        <v>125</v>
      </c>
      <c r="E28" s="39"/>
      <c r="F28" s="92" t="e">
        <f>VLOOKUP(E28,LST_AntwortVerweis,2,0)*VLOOKUP(E29,LST_AntwortVerweis,2,0)</f>
        <v>#N/A</v>
      </c>
      <c r="G28" s="104"/>
      <c r="H28" s="65"/>
    </row>
    <row r="29" spans="2:11" ht="25.5" thickBot="1" x14ac:dyDescent="0.4">
      <c r="B29" s="70"/>
      <c r="C29" s="96"/>
      <c r="D29" s="38" t="s">
        <v>67</v>
      </c>
      <c r="E29" s="39"/>
      <c r="F29" s="92"/>
      <c r="G29" s="104"/>
      <c r="H29" s="65"/>
    </row>
    <row r="30" spans="2:11" ht="26.5" thickBot="1" x14ac:dyDescent="0.4">
      <c r="B30" s="71" t="s">
        <v>24</v>
      </c>
      <c r="C30" s="6" t="s">
        <v>25</v>
      </c>
      <c r="D30" s="36" t="s">
        <v>101</v>
      </c>
      <c r="E30" s="39"/>
      <c r="F30" s="47" t="e">
        <f>VLOOKUP(E30,LST_AntwortVerweis,2,0)</f>
        <v>#N/A</v>
      </c>
      <c r="G30" s="53"/>
      <c r="H30" s="65"/>
    </row>
    <row r="31" spans="2:11" ht="39.5" thickBot="1" x14ac:dyDescent="0.4">
      <c r="B31" s="71" t="s">
        <v>26</v>
      </c>
      <c r="C31" s="6" t="s">
        <v>132</v>
      </c>
      <c r="D31" s="36" t="s">
        <v>122</v>
      </c>
      <c r="E31" s="39"/>
      <c r="F31" s="47" t="e">
        <f>VLOOKUP(E31,LST_AntwortVerweis,2,0)</f>
        <v>#N/A</v>
      </c>
      <c r="G31" s="53"/>
      <c r="H31" s="65"/>
    </row>
    <row r="32" spans="2:11" ht="25.5" thickBot="1" x14ac:dyDescent="0.4">
      <c r="B32" s="72" t="s">
        <v>27</v>
      </c>
      <c r="C32" s="9" t="s">
        <v>28</v>
      </c>
      <c r="D32" s="37" t="s">
        <v>68</v>
      </c>
      <c r="E32" s="39"/>
      <c r="F32" s="92" t="e">
        <f>VLOOKUP(E32,LST_AntwortVerweis,2,0)*VLOOKUP(E33,LST_AntwortVerweis,2,0)</f>
        <v>#N/A</v>
      </c>
      <c r="G32" s="104"/>
      <c r="H32" s="65"/>
    </row>
    <row r="33" spans="2:10" ht="25.5" thickBot="1" x14ac:dyDescent="0.4">
      <c r="B33" s="70"/>
      <c r="C33" s="10"/>
      <c r="D33" s="38" t="s">
        <v>69</v>
      </c>
      <c r="E33" s="39"/>
      <c r="F33" s="92"/>
      <c r="G33" s="104"/>
      <c r="H33" s="65"/>
    </row>
    <row r="34" spans="2:10" ht="25.5" thickBot="1" x14ac:dyDescent="0.4">
      <c r="B34" s="72" t="s">
        <v>29</v>
      </c>
      <c r="C34" s="9" t="s">
        <v>30</v>
      </c>
      <c r="D34" s="37" t="s">
        <v>75</v>
      </c>
      <c r="E34" s="39"/>
      <c r="F34" s="92" t="e">
        <f>VLOOKUP(E34,LST_AntwortVerweis,2,0)*VLOOKUP(E35,LST_AntwortVerweis,2,0)</f>
        <v>#N/A</v>
      </c>
      <c r="G34" s="104"/>
      <c r="H34" s="65"/>
    </row>
    <row r="35" spans="2:10" ht="25.5" thickBot="1" x14ac:dyDescent="0.4">
      <c r="B35" s="70"/>
      <c r="C35" s="10"/>
      <c r="D35" s="38" t="s">
        <v>97</v>
      </c>
      <c r="E35" s="39"/>
      <c r="F35" s="92"/>
      <c r="G35" s="104"/>
      <c r="H35" s="65"/>
    </row>
    <row r="36" spans="2:10" s="7" customFormat="1" ht="37.5" x14ac:dyDescent="0.35">
      <c r="B36" s="71" t="s">
        <v>31</v>
      </c>
      <c r="C36" s="40" t="s">
        <v>32</v>
      </c>
      <c r="D36" s="41" t="s">
        <v>141</v>
      </c>
      <c r="E36" s="74"/>
      <c r="F36" s="48" t="e">
        <f>VLOOKUP(E36,LST_AntwortVerweis,2,0)</f>
        <v>#N/A</v>
      </c>
      <c r="G36" s="54"/>
      <c r="H36" s="66"/>
      <c r="I36" s="25"/>
    </row>
    <row r="38" spans="2:10" ht="13" x14ac:dyDescent="0.35">
      <c r="H38" s="2"/>
      <c r="I38" s="58" t="s">
        <v>108</v>
      </c>
      <c r="J38" s="3" t="s">
        <v>119</v>
      </c>
    </row>
    <row r="39" spans="2:10" ht="18.75" customHeight="1" x14ac:dyDescent="0.35">
      <c r="B39" s="93" t="s">
        <v>123</v>
      </c>
      <c r="C39" s="93"/>
      <c r="D39" s="93"/>
      <c r="E39" s="93"/>
      <c r="F39" s="93"/>
      <c r="G39" s="93"/>
      <c r="I39" s="59" t="e">
        <f>VLOOKUP(D5,Liste!$B$9:$C$10,2,0)</f>
        <v>#N/A</v>
      </c>
      <c r="J39" s="31">
        <f>COUNTIF(I42:I58,Liste!C5)</f>
        <v>0</v>
      </c>
    </row>
    <row r="40" spans="2:10" ht="27" customHeight="1" x14ac:dyDescent="0.35">
      <c r="B40" s="91" t="str">
        <f>IFERROR("Für die Zertifizierung nach Minergie-Areal müssen mindestens "&amp;I39&amp;" Wahlvorgaben umgesetzt werden.","Bitte ganz oben den Anteil Bestandesbauten angeben.")</f>
        <v>Bitte ganz oben den Anteil Bestandesbauten angeben.</v>
      </c>
      <c r="C40" s="91"/>
      <c r="D40" s="91"/>
      <c r="E40" s="91"/>
      <c r="F40" s="91"/>
      <c r="G40" s="91"/>
      <c r="I40" s="59"/>
    </row>
    <row r="41" spans="2:10" s="33" customFormat="1" ht="26.5" customHeight="1" x14ac:dyDescent="0.35">
      <c r="B41" s="68" t="s">
        <v>103</v>
      </c>
      <c r="C41" s="86"/>
      <c r="D41" s="87" t="s">
        <v>104</v>
      </c>
      <c r="E41" s="88" t="s">
        <v>105</v>
      </c>
      <c r="F41" s="89" t="s">
        <v>100</v>
      </c>
      <c r="G41" s="86" t="s">
        <v>86</v>
      </c>
      <c r="H41" s="67"/>
      <c r="I41" s="60" t="s">
        <v>109</v>
      </c>
    </row>
    <row r="42" spans="2:10" s="7" customFormat="1" ht="39.5" thickBot="1" x14ac:dyDescent="0.4">
      <c r="B42" s="70" t="s">
        <v>33</v>
      </c>
      <c r="C42" s="82" t="s">
        <v>34</v>
      </c>
      <c r="D42" s="83" t="s">
        <v>76</v>
      </c>
      <c r="E42" s="84"/>
      <c r="F42" s="97" t="str">
        <f>IF(COUNTA(E42:E58)=17,IF(I59&gt;=I39,Liste!C3,IF(J59&gt;=I39,Liste!C5,Liste!C4)),"")</f>
        <v/>
      </c>
      <c r="G42" s="85"/>
      <c r="I42" s="61">
        <f t="shared" ref="I42:I58" si="1">IFERROR(VLOOKUP(E42,LST_AntwortVerweis,2,0),0)</f>
        <v>0</v>
      </c>
    </row>
    <row r="43" spans="2:10" ht="39.5" thickBot="1" x14ac:dyDescent="0.4">
      <c r="B43" s="71" t="s">
        <v>35</v>
      </c>
      <c r="C43" s="6" t="s">
        <v>36</v>
      </c>
      <c r="D43" s="4" t="s">
        <v>77</v>
      </c>
      <c r="E43" s="49"/>
      <c r="F43" s="98"/>
      <c r="G43" s="53"/>
      <c r="I43" s="61">
        <f t="shared" si="1"/>
        <v>0</v>
      </c>
    </row>
    <row r="44" spans="2:10" ht="26.5" thickBot="1" x14ac:dyDescent="0.4">
      <c r="B44" s="71" t="s">
        <v>37</v>
      </c>
      <c r="C44" s="6" t="s">
        <v>38</v>
      </c>
      <c r="D44" s="36" t="s">
        <v>134</v>
      </c>
      <c r="E44" s="49"/>
      <c r="F44" s="98"/>
      <c r="G44" s="53"/>
      <c r="I44" s="61">
        <f t="shared" si="1"/>
        <v>0</v>
      </c>
    </row>
    <row r="45" spans="2:10" ht="26.5" thickBot="1" x14ac:dyDescent="0.4">
      <c r="B45" s="71" t="s">
        <v>39</v>
      </c>
      <c r="C45" s="6" t="s">
        <v>40</v>
      </c>
      <c r="D45" s="36" t="s">
        <v>78</v>
      </c>
      <c r="E45" s="49"/>
      <c r="F45" s="98"/>
      <c r="G45" s="53"/>
      <c r="I45" s="61">
        <f t="shared" si="1"/>
        <v>0</v>
      </c>
    </row>
    <row r="46" spans="2:10" ht="38" thickBot="1" x14ac:dyDescent="0.4">
      <c r="B46" s="71" t="s">
        <v>41</v>
      </c>
      <c r="C46" s="6" t="s">
        <v>42</v>
      </c>
      <c r="D46" s="36" t="s">
        <v>142</v>
      </c>
      <c r="E46" s="49"/>
      <c r="F46" s="98"/>
      <c r="G46" s="53"/>
      <c r="I46" s="61">
        <f t="shared" si="1"/>
        <v>0</v>
      </c>
    </row>
    <row r="47" spans="2:10" ht="50.5" thickBot="1" x14ac:dyDescent="0.4">
      <c r="B47" s="71" t="s">
        <v>43</v>
      </c>
      <c r="C47" s="6" t="s">
        <v>44</v>
      </c>
      <c r="D47" s="36" t="s">
        <v>79</v>
      </c>
      <c r="E47" s="49"/>
      <c r="F47" s="98"/>
      <c r="G47" s="53"/>
      <c r="I47" s="61">
        <f t="shared" si="1"/>
        <v>0</v>
      </c>
    </row>
    <row r="48" spans="2:10" ht="39.5" thickBot="1" x14ac:dyDescent="0.4">
      <c r="B48" s="71" t="s">
        <v>45</v>
      </c>
      <c r="C48" s="6" t="s">
        <v>127</v>
      </c>
      <c r="D48" s="36" t="s">
        <v>80</v>
      </c>
      <c r="E48" s="49"/>
      <c r="F48" s="98"/>
      <c r="G48" s="53"/>
      <c r="I48" s="61">
        <f t="shared" si="1"/>
        <v>0</v>
      </c>
    </row>
    <row r="49" spans="2:10" ht="26.5" thickBot="1" x14ac:dyDescent="0.4">
      <c r="B49" s="71" t="s">
        <v>46</v>
      </c>
      <c r="C49" s="6" t="s">
        <v>47</v>
      </c>
      <c r="D49" s="36" t="s">
        <v>135</v>
      </c>
      <c r="E49" s="49"/>
      <c r="F49" s="98"/>
      <c r="G49" s="53"/>
      <c r="I49" s="61">
        <f t="shared" si="1"/>
        <v>0</v>
      </c>
    </row>
    <row r="50" spans="2:10" ht="26.5" thickBot="1" x14ac:dyDescent="0.4">
      <c r="B50" s="71" t="s">
        <v>48</v>
      </c>
      <c r="C50" s="6" t="s">
        <v>49</v>
      </c>
      <c r="D50" s="36" t="s">
        <v>81</v>
      </c>
      <c r="E50" s="49"/>
      <c r="F50" s="98"/>
      <c r="G50" s="53"/>
      <c r="I50" s="61">
        <f t="shared" si="1"/>
        <v>0</v>
      </c>
    </row>
    <row r="51" spans="2:10" ht="38" thickBot="1" x14ac:dyDescent="0.4">
      <c r="B51" s="71" t="s">
        <v>50</v>
      </c>
      <c r="C51" s="6" t="s">
        <v>128</v>
      </c>
      <c r="D51" s="36" t="s">
        <v>82</v>
      </c>
      <c r="E51" s="49"/>
      <c r="F51" s="98"/>
      <c r="G51" s="53"/>
      <c r="I51" s="61">
        <f t="shared" si="1"/>
        <v>0</v>
      </c>
    </row>
    <row r="52" spans="2:10" ht="26.5" thickBot="1" x14ac:dyDescent="0.4">
      <c r="B52" s="71" t="s">
        <v>51</v>
      </c>
      <c r="C52" s="6" t="s">
        <v>52</v>
      </c>
      <c r="D52" s="36" t="s">
        <v>133</v>
      </c>
      <c r="E52" s="49"/>
      <c r="F52" s="98"/>
      <c r="G52" s="53"/>
      <c r="I52" s="61">
        <f t="shared" si="1"/>
        <v>0</v>
      </c>
    </row>
    <row r="53" spans="2:10" ht="26.5" thickBot="1" x14ac:dyDescent="0.4">
      <c r="B53" s="71" t="s">
        <v>53</v>
      </c>
      <c r="C53" s="6" t="s">
        <v>54</v>
      </c>
      <c r="D53" s="36" t="s">
        <v>136</v>
      </c>
      <c r="E53" s="49"/>
      <c r="F53" s="98"/>
      <c r="G53" s="53"/>
      <c r="I53" s="61">
        <f t="shared" si="1"/>
        <v>0</v>
      </c>
    </row>
    <row r="54" spans="2:10" ht="39.5" thickBot="1" x14ac:dyDescent="0.4">
      <c r="B54" s="71" t="s">
        <v>55</v>
      </c>
      <c r="C54" s="6" t="s">
        <v>114</v>
      </c>
      <c r="D54" s="36" t="s">
        <v>83</v>
      </c>
      <c r="E54" s="49"/>
      <c r="F54" s="98"/>
      <c r="G54" s="53"/>
      <c r="I54" s="61">
        <f t="shared" si="1"/>
        <v>0</v>
      </c>
    </row>
    <row r="55" spans="2:10" ht="39.5" thickBot="1" x14ac:dyDescent="0.4">
      <c r="B55" s="71" t="s">
        <v>56</v>
      </c>
      <c r="C55" s="6" t="s">
        <v>57</v>
      </c>
      <c r="D55" s="36" t="s">
        <v>84</v>
      </c>
      <c r="E55" s="49"/>
      <c r="F55" s="98"/>
      <c r="G55" s="53"/>
      <c r="I55" s="61">
        <f t="shared" si="1"/>
        <v>0</v>
      </c>
    </row>
    <row r="56" spans="2:10" ht="39.5" thickBot="1" x14ac:dyDescent="0.4">
      <c r="B56" s="71" t="s">
        <v>58</v>
      </c>
      <c r="C56" s="6" t="s">
        <v>59</v>
      </c>
      <c r="D56" s="36" t="s">
        <v>118</v>
      </c>
      <c r="E56" s="49"/>
      <c r="F56" s="98"/>
      <c r="G56" s="53"/>
      <c r="I56" s="61">
        <f t="shared" si="1"/>
        <v>0</v>
      </c>
    </row>
    <row r="57" spans="2:10" ht="26.5" thickBot="1" x14ac:dyDescent="0.4">
      <c r="B57" s="71" t="s">
        <v>60</v>
      </c>
      <c r="C57" s="6" t="s">
        <v>61</v>
      </c>
      <c r="D57" s="36" t="s">
        <v>85</v>
      </c>
      <c r="E57" s="49"/>
      <c r="F57" s="98"/>
      <c r="G57" s="53"/>
      <c r="I57" s="61">
        <f t="shared" si="1"/>
        <v>0</v>
      </c>
    </row>
    <row r="58" spans="2:10" ht="25" x14ac:dyDescent="0.35">
      <c r="B58" s="72" t="s">
        <v>62</v>
      </c>
      <c r="C58" s="9" t="s">
        <v>63</v>
      </c>
      <c r="D58" s="75" t="s">
        <v>137</v>
      </c>
      <c r="E58" s="76"/>
      <c r="F58" s="99"/>
      <c r="G58" s="77"/>
      <c r="I58" s="62">
        <f t="shared" si="1"/>
        <v>0</v>
      </c>
    </row>
    <row r="59" spans="2:10" ht="13" x14ac:dyDescent="0.35">
      <c r="B59" s="78"/>
      <c r="C59" s="79"/>
      <c r="D59" s="79"/>
      <c r="E59" s="80"/>
      <c r="F59" s="81"/>
      <c r="G59" s="79"/>
      <c r="I59" s="63">
        <f>SUM(I42:I58)</f>
        <v>0</v>
      </c>
      <c r="J59" s="32">
        <f>SUM(I59,J39)</f>
        <v>0</v>
      </c>
    </row>
  </sheetData>
  <sheetProtection algorithmName="SHA-512" hashValue="o+g7aQ7o4e8s2z59qkc5ovzSelVUTUtrQkrYMOCDu+Z/UGQeke87fNkLUe7LfIOrtjq21BfFt0w+X9Pfh0yR4g==" saltValue="er0dQJz1GCQ+MxFzYqgLWA==" spinCount="100000" sheet="1" objects="1" scenarios="1" selectLockedCells="1"/>
  <mergeCells count="20">
    <mergeCell ref="F42:F58"/>
    <mergeCell ref="F10:F12"/>
    <mergeCell ref="B21:B25"/>
    <mergeCell ref="G32:G33"/>
    <mergeCell ref="G34:G35"/>
    <mergeCell ref="C21:C25"/>
    <mergeCell ref="G28:G29"/>
    <mergeCell ref="C28:C29"/>
    <mergeCell ref="F18:F19"/>
    <mergeCell ref="G18:G19"/>
    <mergeCell ref="G21:G25"/>
    <mergeCell ref="G10:G12"/>
    <mergeCell ref="F21:F25"/>
    <mergeCell ref="F28:F29"/>
    <mergeCell ref="F32:F33"/>
    <mergeCell ref="B7:D7"/>
    <mergeCell ref="B40:G40"/>
    <mergeCell ref="F34:F35"/>
    <mergeCell ref="B39:G39"/>
    <mergeCell ref="C10:C12"/>
  </mergeCells>
  <conditionalFormatting sqref="B40:G40">
    <cfRule type="expression" dxfId="3" priority="1">
      <formula>IF(ISERROR($I$39),1,0)</formula>
    </cfRule>
  </conditionalFormatting>
  <conditionalFormatting sqref="F10 F13:F18 F20:F36 F42">
    <cfRule type="cellIs" dxfId="2" priority="8" operator="equal">
      <formula>$I$4</formula>
    </cfRule>
    <cfRule type="cellIs" dxfId="1" priority="9" operator="equal">
      <formula>$I$5</formula>
    </cfRule>
    <cfRule type="cellIs" dxfId="0" priority="10" operator="equal">
      <formula>$I$3</formula>
    </cfRule>
  </conditionalFormatting>
  <dataValidations count="2">
    <dataValidation type="list" allowBlank="1" showInputMessage="1" showErrorMessage="1" sqref="E42:E58 E10:E36" xr:uid="{09EEEF23-9BE1-4F1D-9865-822C0CBFD911}">
      <formula1>LST_Antwort</formula1>
    </dataValidation>
    <dataValidation type="list" allowBlank="1" showInputMessage="1" showErrorMessage="1" sqref="D5:D6" xr:uid="{4802DA03-BD80-435C-89F6-7DE15E3C5794}">
      <formula1>LST_Wahlvorgaben</formula1>
    </dataValidation>
  </dataValidations>
  <pageMargins left="0.70866141732283472" right="0.70866141732283472" top="0.78740157480314965" bottom="0.78740157480314965" header="0.31496062992125984" footer="0.31496062992125984"/>
  <pageSetup paperSize="9" scale="48" fitToHeight="0" orientation="portrait" r:id="rId1"/>
  <rowBreaks count="1" manualBreakCount="1">
    <brk id="37" max="16383" man="1"/>
  </rowBreaks>
  <ignoredErrors>
    <ignoredError sqref="F13:F16 F17:F20 F10 F21:F36" evalError="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2C2A-FEAD-4A10-A74E-D0A88780F6C4}">
  <dimension ref="A1:C11"/>
  <sheetViews>
    <sheetView workbookViewId="0">
      <selection activeCell="C3" sqref="C3"/>
    </sheetView>
  </sheetViews>
  <sheetFormatPr baseColWidth="10" defaultRowHeight="14.5" x14ac:dyDescent="0.35"/>
  <cols>
    <col min="1" max="1" width="24.6328125" style="51" customWidth="1"/>
    <col min="2" max="2" width="37" customWidth="1"/>
  </cols>
  <sheetData>
    <row r="1" spans="1:3" x14ac:dyDescent="0.35">
      <c r="A1" s="51" t="s">
        <v>71</v>
      </c>
    </row>
    <row r="2" spans="1:3" x14ac:dyDescent="0.35">
      <c r="C2" s="51" t="s">
        <v>107</v>
      </c>
    </row>
    <row r="3" spans="1:3" x14ac:dyDescent="0.35">
      <c r="A3" s="51" t="s">
        <v>70</v>
      </c>
      <c r="B3" s="20" t="s">
        <v>72</v>
      </c>
      <c r="C3" s="20">
        <v>1</v>
      </c>
    </row>
    <row r="4" spans="1:3" x14ac:dyDescent="0.35">
      <c r="B4" s="20" t="s">
        <v>73</v>
      </c>
      <c r="C4" s="20">
        <v>0</v>
      </c>
    </row>
    <row r="5" spans="1:3" x14ac:dyDescent="0.35">
      <c r="B5" s="20" t="s">
        <v>74</v>
      </c>
      <c r="C5" s="20" t="s">
        <v>90</v>
      </c>
    </row>
    <row r="6" spans="1:3" x14ac:dyDescent="0.35">
      <c r="B6" s="20"/>
      <c r="C6" s="20"/>
    </row>
    <row r="8" spans="1:3" x14ac:dyDescent="0.35">
      <c r="C8" s="51" t="s">
        <v>108</v>
      </c>
    </row>
    <row r="9" spans="1:3" s="22" customFormat="1" x14ac:dyDescent="0.35">
      <c r="A9" s="52" t="s">
        <v>106</v>
      </c>
      <c r="B9" s="23" t="s">
        <v>138</v>
      </c>
      <c r="C9" s="24">
        <v>3</v>
      </c>
    </row>
    <row r="10" spans="1:3" x14ac:dyDescent="0.35">
      <c r="B10" s="21" t="s">
        <v>139</v>
      </c>
      <c r="C10" s="20">
        <v>2</v>
      </c>
    </row>
    <row r="11" spans="1:3" x14ac:dyDescent="0.35">
      <c r="B11" s="19"/>
    </row>
  </sheetData>
  <phoneticPr fontId="10"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1fcf57b0f7754e6024e1db6028bad0d6">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53b42de9db4554fac7e24bc6906fe189"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9415a2c-3045-4769-8042-b2d573daa356">
      <UserInfo>
        <DisplayName>Christian Stünzi | Minergie</DisplayName>
        <AccountId>119</AccountId>
        <AccountType/>
      </UserInfo>
      <UserInfo>
        <DisplayName>Sabine von Stockar | Minergie</DisplayName>
        <AccountId>74</AccountId>
        <AccountType/>
      </UserInfo>
      <UserInfo>
        <DisplayName>Stefanie Steiner | Minergie</DisplayName>
        <AccountId>82</AccountId>
        <AccountType/>
      </UserInfo>
      <UserInfo>
        <DisplayName>Andreas Meyer | Minergie</DisplayName>
        <AccountId>94</AccountId>
        <AccountType/>
      </UserInfo>
      <UserInfo>
        <DisplayName>Maja Dzakulin | Minergie</DisplayName>
        <AccountId>113</AccountId>
        <AccountType/>
      </UserInfo>
    </SharedWithUsers>
    <_dlc_DocId xmlns="19415a2c-3045-4769-8042-b2d573daa356">SKCW24DMUQ4M-227545371-592697</_dlc_DocId>
    <_dlc_DocIdUrl xmlns="19415a2c-3045-4769-8042-b2d573daa356">
      <Url>https://mst239701.sharepoint.com/sites/Files/_layouts/15/DocIdRedir.aspx?ID=SKCW24DMUQ4M-227545371-592697</Url>
      <Description>SKCW24DMUQ4M-227545371-592697</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Props1.xml><?xml version="1.0" encoding="utf-8"?>
<ds:datastoreItem xmlns:ds="http://schemas.openxmlformats.org/officeDocument/2006/customXml" ds:itemID="{DB3265AA-4190-4938-A7D2-B982359395A0}">
  <ds:schemaRefs>
    <ds:schemaRef ds:uri="http://schemas.microsoft.com/sharepoint/v3/contenttype/forms"/>
  </ds:schemaRefs>
</ds:datastoreItem>
</file>

<file path=customXml/itemProps2.xml><?xml version="1.0" encoding="utf-8"?>
<ds:datastoreItem xmlns:ds="http://schemas.openxmlformats.org/officeDocument/2006/customXml" ds:itemID="{D193FEB3-251C-4221-916E-7B4F338C3048}">
  <ds:schemaRefs>
    <ds:schemaRef ds:uri="http://schemas.microsoft.com/sharepoint/events"/>
  </ds:schemaRefs>
</ds:datastoreItem>
</file>

<file path=customXml/itemProps3.xml><?xml version="1.0" encoding="utf-8"?>
<ds:datastoreItem xmlns:ds="http://schemas.openxmlformats.org/officeDocument/2006/customXml" ds:itemID="{00DD6B8D-8D42-440D-A229-A0345FDDD7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57697DE-E496-49B5-A5CD-921EB6BE9332}">
  <ds:schemaRefs>
    <ds:schemaRef ds:uri="19415a2c-3045-4769-8042-b2d573daa356"/>
    <ds:schemaRef ds:uri="http://purl.org/dc/elements/1.1/"/>
    <ds:schemaRef ds:uri="http://www.w3.org/XML/1998/namespace"/>
    <ds:schemaRef ds:uri="http://schemas.microsoft.com/office/infopath/2007/PartnerControls"/>
    <ds:schemaRef ds:uri="http://schemas.microsoft.com/office/2006/documentManagement/types"/>
    <ds:schemaRef ds:uri="f9ded8a6-640d-4e2b-81aa-3f415abfbf2d"/>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Pre_Check</vt:lpstr>
      <vt:lpstr>Liste</vt:lpstr>
      <vt:lpstr>LST_Antwort</vt:lpstr>
      <vt:lpstr>LST_AntwortVerweis</vt:lpstr>
      <vt:lpstr>LST_Wahlvorgaben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 | Minergie</dc:creator>
  <cp:lastModifiedBy>Maja Dzakulin | Minergie</cp:lastModifiedBy>
  <cp:lastPrinted>2024-04-18T06:35:01Z</cp:lastPrinted>
  <dcterms:created xsi:type="dcterms:W3CDTF">2024-04-04T07:35:38Z</dcterms:created>
  <dcterms:modified xsi:type="dcterms:W3CDTF">2024-04-20T17:42:15Z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67d538bd-a49a-43f4-aafe-99548409c0f6</vt:lpwstr>
  </property>
  <property fmtid="{D5CDD505-2E9C-101B-9397-08002B2CF9AE}" pid="4" name="MediaServiceImageTags">
    <vt:lpwstr/>
  </property>
</Properties>
</file>