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
    </mc:Choice>
  </mc:AlternateContent>
  <xr:revisionPtr revIDLastSave="820" documentId="8_{FC0C9530-6668-4DE9-BCAB-9DC8EA72042A}" xr6:coauthVersionLast="47" xr6:coauthVersionMax="47" xr10:uidLastSave="{A4E7BD42-D132-4155-9498-7A4EE735F664}"/>
  <workbookProtection workbookAlgorithmName="SHA-512" workbookHashValue="6h7qLBe/Lxlya1cLyT3u3U4sY1nho54yMUN7qDcUUh0KbTvU66P/DuhDwUCdf1jK28iTVeTa/gZmthCz6ZhCaQ==" workbookSaltValue="6JHdgTZDTDKegI9WQKeLvg==" workbookSpinCount="100000" lockStructure="1"/>
  <bookViews>
    <workbookView xWindow="-28920" yWindow="-75" windowWidth="29040" windowHeight="15720" xr2:uid="{168632F1-B688-42B1-B4E2-4B78CD311409}"/>
  </bookViews>
  <sheets>
    <sheet name="B4" sheetId="1" r:id="rId1"/>
    <sheet name="B5" sheetId="11" r:id="rId2"/>
    <sheet name="C7" sheetId="14" r:id="rId3"/>
    <sheet name="C9" sheetId="9" r:id="rId4"/>
    <sheet name="D5" sheetId="10" r:id="rId5"/>
    <sheet name="E6" sheetId="12" r:id="rId6"/>
    <sheet name="E7" sheetId="5" r:id="rId7"/>
    <sheet name="E8" sheetId="6" r:id="rId8"/>
    <sheet name="E9" sheetId="8" r:id="rId9"/>
    <sheet name="Listen" sheetId="2" state="hidden" r:id="rId10"/>
    <sheet name="Uebersetzungen" sheetId="3" state="hidden" r:id="rId11"/>
  </sheets>
  <externalReferences>
    <externalReference r:id="rId12"/>
  </externalReferences>
  <definedNames>
    <definedName name="_xlnm.Print_Area" localSheetId="0">'B4'!$B$1:$H$32</definedName>
    <definedName name="_xlnm.Print_Area" localSheetId="1">'B5'!$B$1:$H$19</definedName>
    <definedName name="_xlnm.Print_Area" localSheetId="2">'C7'!$B$1:$M$27</definedName>
    <definedName name="_xlnm.Print_Area" localSheetId="3">'C9'!$B$1:$G$18</definedName>
    <definedName name="_xlnm.Print_Area" localSheetId="4">'D5'!$B$1:$G$20</definedName>
    <definedName name="_xlnm.Print_Area" localSheetId="5">'E6'!$B$1:$G$29</definedName>
    <definedName name="_xlnm.Print_Area" localSheetId="6">'E7'!$B$1:$F$18</definedName>
    <definedName name="_xlnm.Print_Area" localSheetId="7">'E8'!$B$1:$F$18</definedName>
    <definedName name="_xlnm.Print_Area" localSheetId="8">'E9'!$B$1:$G$18</definedName>
    <definedName name="LST_E23">Listen!$B$22:$C$24</definedName>
    <definedName name="LST_E24">Listen!$B$7:$B$11</definedName>
    <definedName name="LST_E25">Listen!$B$2:$B$5</definedName>
    <definedName name="LST_Joker">Listen!$B$42:$B$45</definedName>
    <definedName name="LST_Lage">Listen!$B$22:$B$24</definedName>
    <definedName name="LST_Langsamverkehr">Listen!$A$28:$A$30</definedName>
    <definedName name="LST_OV">Listen!$B$27:$D$27</definedName>
    <definedName name="LSTArt">[1]Listen!$B$24:$B$28</definedName>
    <definedName name="LSTB14">Listen!$B$14:$B$19</definedName>
    <definedName name="LSTC22">Listen!$B$47:$B$48</definedName>
    <definedName name="LSTC22_2">Listen!$B$50:$B$51</definedName>
    <definedName name="LSTC22_3">Listen!$B$53:$B$54</definedName>
    <definedName name="LSTGebKat">[1]Listen!$B$2:$B$14</definedName>
    <definedName name="LSTLage">Listen!$B$22:$B$24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4" l="1"/>
  <c r="B1" i="8"/>
  <c r="B1" i="6"/>
  <c r="B1" i="5"/>
  <c r="B1" i="12"/>
  <c r="B1" i="10"/>
  <c r="B1" i="9"/>
  <c r="B1" i="11"/>
  <c r="D22" i="12"/>
  <c r="D23" i="1"/>
  <c r="E26" i="14" l="1"/>
  <c r="D26" i="14"/>
  <c r="E21" i="14"/>
  <c r="F21" i="14"/>
  <c r="G21" i="14"/>
  <c r="H21" i="14"/>
  <c r="I21" i="14"/>
  <c r="J21" i="14"/>
  <c r="K21" i="14"/>
  <c r="L21" i="14"/>
  <c r="M21" i="14"/>
  <c r="D21" i="14"/>
  <c r="F26" i="14" l="1"/>
  <c r="D27" i="14"/>
  <c r="F10" i="1" l="1"/>
  <c r="F12" i="11"/>
  <c r="D12" i="11"/>
  <c r="D12" i="10"/>
  <c r="G12" i="10" s="1"/>
  <c r="D12" i="9"/>
  <c r="G12" i="9" s="1"/>
  <c r="F12" i="9"/>
  <c r="C12" i="8" l="1"/>
  <c r="F12" i="8" s="1"/>
  <c r="B26" i="1"/>
  <c r="B23" i="1"/>
  <c r="D26" i="1"/>
  <c r="H3" i="3" l="1"/>
  <c r="H2" i="3"/>
  <c r="H1" i="3"/>
  <c r="A1" i="3" l="1"/>
  <c r="D155" i="3" l="1"/>
  <c r="B3" i="2" s="1"/>
  <c r="D39" i="3"/>
  <c r="C1" i="8" s="1"/>
  <c r="D40" i="3"/>
  <c r="B45" i="2" s="1"/>
  <c r="D46" i="3"/>
  <c r="D10" i="3"/>
  <c r="D112" i="3"/>
  <c r="D125" i="3"/>
  <c r="B11" i="14" s="1"/>
  <c r="D86" i="3"/>
  <c r="D47" i="3"/>
  <c r="D9" i="3"/>
  <c r="D145" i="3"/>
  <c r="C27" i="2" s="1"/>
  <c r="D18" i="3"/>
  <c r="D42" i="3"/>
  <c r="D130" i="3"/>
  <c r="C14" i="14" s="1"/>
  <c r="D56" i="3"/>
  <c r="D5" i="3"/>
  <c r="D69" i="3"/>
  <c r="B15" i="1" s="1"/>
  <c r="B25" i="1" s="1"/>
  <c r="D133" i="3"/>
  <c r="C17" i="14" s="1"/>
  <c r="D30" i="3"/>
  <c r="C1" i="9" s="1"/>
  <c r="D94" i="3"/>
  <c r="D158" i="3"/>
  <c r="D55" i="3"/>
  <c r="D119" i="3"/>
  <c r="B19" i="14" s="1"/>
  <c r="D17" i="3"/>
  <c r="D89" i="3"/>
  <c r="B8" i="10" s="1"/>
  <c r="D153" i="3"/>
  <c r="B11" i="2" s="1"/>
  <c r="D170" i="3"/>
  <c r="D75" i="3"/>
  <c r="D17" i="2" s="1"/>
  <c r="D58" i="3"/>
  <c r="D156" i="3"/>
  <c r="B4" i="2" s="1"/>
  <c r="D61" i="3"/>
  <c r="B17" i="2" s="1"/>
  <c r="D22" i="3"/>
  <c r="B9" i="8" s="1"/>
  <c r="D150" i="3"/>
  <c r="B8" i="2" s="1"/>
  <c r="D111" i="3"/>
  <c r="D81" i="3"/>
  <c r="B9" i="6" s="1"/>
  <c r="D162" i="3"/>
  <c r="D76" i="3"/>
  <c r="F16" i="2" s="1"/>
  <c r="D171" i="3"/>
  <c r="D68" i="3"/>
  <c r="B11" i="1" s="1"/>
  <c r="D174" i="3"/>
  <c r="D139" i="3"/>
  <c r="B22" i="2" s="1"/>
  <c r="D50" i="3"/>
  <c r="D131" i="3"/>
  <c r="C15" i="14" s="1"/>
  <c r="D107" i="3"/>
  <c r="E25" i="14" s="1"/>
  <c r="D175" i="3"/>
  <c r="D64" i="3"/>
  <c r="D128" i="3"/>
  <c r="B26" i="14" s="1"/>
  <c r="D13" i="3"/>
  <c r="D77" i="3"/>
  <c r="D141" i="3"/>
  <c r="B24" i="2" s="1"/>
  <c r="D38" i="3"/>
  <c r="A2" i="2" s="1"/>
  <c r="D102" i="3"/>
  <c r="B11" i="12" s="1"/>
  <c r="D166" i="3"/>
  <c r="D63" i="3"/>
  <c r="D127" i="3"/>
  <c r="B27" i="14" s="1"/>
  <c r="D25" i="3"/>
  <c r="C1" i="11" s="1"/>
  <c r="D97" i="3"/>
  <c r="B8" i="12" s="1"/>
  <c r="D161" i="3"/>
  <c r="D178" i="3"/>
  <c r="D148" i="3"/>
  <c r="D35" i="3"/>
  <c r="B44" i="2" s="1"/>
  <c r="D163" i="3"/>
  <c r="D120" i="3"/>
  <c r="B20" i="14" s="1"/>
  <c r="D123" i="3"/>
  <c r="B10" i="14" s="1"/>
  <c r="D115" i="3"/>
  <c r="B15" i="14" s="1"/>
  <c r="D116" i="3"/>
  <c r="B16" i="14" s="1"/>
  <c r="D27" i="3"/>
  <c r="D108" i="3"/>
  <c r="F25" i="14" s="1"/>
  <c r="D84" i="3"/>
  <c r="B12" i="8" s="1"/>
  <c r="D8" i="3"/>
  <c r="D72" i="3"/>
  <c r="C13" i="2" s="1"/>
  <c r="D136" i="3"/>
  <c r="C20" i="14" s="1"/>
  <c r="D21" i="3"/>
  <c r="B8" i="8" s="1"/>
  <c r="D85" i="3"/>
  <c r="B7" i="9" s="1"/>
  <c r="D149" i="3"/>
  <c r="B7" i="2" s="1"/>
  <c r="D110" i="3"/>
  <c r="D7" i="3"/>
  <c r="D71" i="3"/>
  <c r="D135" i="3"/>
  <c r="C19" i="14" s="1"/>
  <c r="D33" i="3"/>
  <c r="C1" i="10" s="1"/>
  <c r="D105" i="3"/>
  <c r="B16" i="12" s="1"/>
  <c r="D169" i="3"/>
  <c r="D124" i="3"/>
  <c r="B8" i="14" s="1"/>
  <c r="D100" i="3"/>
  <c r="D12" i="3"/>
  <c r="B8" i="6" s="1"/>
  <c r="D173" i="3"/>
  <c r="D92" i="3"/>
  <c r="B12" i="10" s="1"/>
  <c r="D90" i="3"/>
  <c r="B9" i="10" s="1"/>
  <c r="D80" i="3"/>
  <c r="B7" i="5" s="1"/>
  <c r="D93" i="3"/>
  <c r="B7" i="11" s="1"/>
  <c r="D118" i="3"/>
  <c r="B18" i="14" s="1"/>
  <c r="D143" i="3"/>
  <c r="D113" i="3"/>
  <c r="A1" i="2" s="1"/>
  <c r="D34" i="3"/>
  <c r="D74" i="3"/>
  <c r="D14" i="2" s="1"/>
  <c r="D164" i="3"/>
  <c r="D83" i="3"/>
  <c r="B7" i="8" s="1"/>
  <c r="D67" i="3"/>
  <c r="B10" i="1" s="1"/>
  <c r="B22" i="1" s="1"/>
  <c r="D43" i="3"/>
  <c r="D24" i="3"/>
  <c r="A13" i="2" s="1"/>
  <c r="D88" i="3"/>
  <c r="B8" i="9" s="1"/>
  <c r="D152" i="3"/>
  <c r="B10" i="2" s="1"/>
  <c r="D37" i="3"/>
  <c r="C1" i="5" s="1"/>
  <c r="D101" i="3"/>
  <c r="B7" i="12" s="1"/>
  <c r="D165" i="3"/>
  <c r="D62" i="3"/>
  <c r="B18" i="2" s="1"/>
  <c r="D126" i="3"/>
  <c r="B12" i="14" s="1"/>
  <c r="D23" i="3"/>
  <c r="D87" i="3"/>
  <c r="B9" i="9" s="1"/>
  <c r="B12" i="9" s="1"/>
  <c r="D151" i="3"/>
  <c r="B9" i="2" s="1"/>
  <c r="D57" i="3"/>
  <c r="D121" i="3"/>
  <c r="B47" i="2" s="1"/>
  <c r="D138" i="3"/>
  <c r="D13" i="14" s="1"/>
  <c r="D60" i="3"/>
  <c r="D147" i="3"/>
  <c r="D140" i="3"/>
  <c r="B23" i="2" s="1"/>
  <c r="D91" i="3"/>
  <c r="B7" i="10" s="1"/>
  <c r="D48" i="3"/>
  <c r="D4" i="3"/>
  <c r="D16" i="3"/>
  <c r="D29" i="3"/>
  <c r="D54" i="3"/>
  <c r="D79" i="3"/>
  <c r="B24" i="14" s="1"/>
  <c r="D177" i="3"/>
  <c r="D106" i="3"/>
  <c r="D25" i="14" s="1"/>
  <c r="D51" i="3"/>
  <c r="B16" i="2" s="1"/>
  <c r="D27" i="1" s="1"/>
  <c r="E27" i="1" s="1"/>
  <c r="D44" i="3"/>
  <c r="D20" i="3"/>
  <c r="B5" i="11" s="1"/>
  <c r="D32" i="3"/>
  <c r="D96" i="3"/>
  <c r="B12" i="11" s="1"/>
  <c r="D160" i="3"/>
  <c r="D45" i="3"/>
  <c r="D109" i="3"/>
  <c r="D6" i="3"/>
  <c r="D70" i="3"/>
  <c r="B16" i="1" s="1"/>
  <c r="D134" i="3"/>
  <c r="C18" i="14" s="1"/>
  <c r="D31" i="3"/>
  <c r="B43" i="2" s="1"/>
  <c r="D95" i="3"/>
  <c r="B9" i="11" s="1"/>
  <c r="D159" i="3"/>
  <c r="D65" i="3"/>
  <c r="B51" i="2" s="1"/>
  <c r="D129" i="3"/>
  <c r="C13" i="14" s="1"/>
  <c r="D146" i="3"/>
  <c r="D27" i="2" s="1"/>
  <c r="D19" i="3"/>
  <c r="B11" i="6" s="1"/>
  <c r="D122" i="3"/>
  <c r="B48" i="2" s="1"/>
  <c r="D41" i="3"/>
  <c r="A42" i="2" s="1"/>
  <c r="D98" i="3"/>
  <c r="D176" i="3"/>
  <c r="D11" i="3"/>
  <c r="D66" i="3"/>
  <c r="D144" i="3"/>
  <c r="B27" i="2" s="1"/>
  <c r="D157" i="3"/>
  <c r="B5" i="2" s="1"/>
  <c r="D15" i="3"/>
  <c r="B3" i="14" s="1"/>
  <c r="D49" i="3"/>
  <c r="D52" i="3"/>
  <c r="D132" i="3"/>
  <c r="C16" i="14" s="1"/>
  <c r="D82" i="3"/>
  <c r="D28" i="3"/>
  <c r="A50" i="2" s="1"/>
  <c r="D114" i="3"/>
  <c r="B14" i="14" s="1"/>
  <c r="D36" i="3"/>
  <c r="C1" i="12" s="1"/>
  <c r="D26" i="3"/>
  <c r="B42" i="2" s="1"/>
  <c r="D172" i="3"/>
  <c r="D104" i="3"/>
  <c r="B12" i="12" s="1"/>
  <c r="D168" i="3"/>
  <c r="D53" i="3"/>
  <c r="B19" i="2" s="1"/>
  <c r="D117" i="3"/>
  <c r="B17" i="14" s="1"/>
  <c r="D14" i="3"/>
  <c r="B7" i="6" s="1"/>
  <c r="D78" i="3"/>
  <c r="B7" i="1" s="1"/>
  <c r="D142" i="3"/>
  <c r="D103" i="3"/>
  <c r="B9" i="12" s="1"/>
  <c r="B22" i="12" s="1"/>
  <c r="D167" i="3"/>
  <c r="D73" i="3"/>
  <c r="D13" i="2" s="1"/>
  <c r="D137" i="3"/>
  <c r="B13" i="14" s="1"/>
  <c r="D154" i="3"/>
  <c r="B2" i="2" s="1"/>
  <c r="D59" i="3"/>
  <c r="D99" i="3"/>
  <c r="B50" i="2" l="1"/>
  <c r="G12" i="11"/>
  <c r="B8" i="1"/>
  <c r="B8" i="11"/>
  <c r="F20" i="12"/>
  <c r="E15" i="12"/>
  <c r="J15" i="12" s="1"/>
  <c r="I15" i="12"/>
  <c r="B32" i="2"/>
  <c r="E14" i="12"/>
  <c r="A32" i="2"/>
  <c r="F22" i="14"/>
  <c r="B14" i="12"/>
  <c r="B26" i="2"/>
  <c r="A26" i="2"/>
  <c r="B15" i="12"/>
  <c r="B15" i="2"/>
  <c r="B13" i="12"/>
  <c r="B21" i="12" s="1"/>
  <c r="B10" i="12"/>
  <c r="B20" i="12" s="1"/>
  <c r="A7" i="2"/>
  <c r="B8" i="5"/>
  <c r="C1" i="6"/>
  <c r="B5" i="9"/>
  <c r="B11" i="5"/>
  <c r="B12" i="6"/>
  <c r="B9" i="5"/>
  <c r="B12" i="5"/>
  <c r="B14" i="2"/>
  <c r="F23" i="1" s="1"/>
  <c r="G23" i="1" s="1"/>
  <c r="A22" i="2"/>
  <c r="B5" i="10"/>
  <c r="D11" i="10"/>
  <c r="E13" i="2"/>
  <c r="C11" i="8"/>
  <c r="D19" i="12"/>
  <c r="D21" i="1"/>
  <c r="D11" i="9"/>
  <c r="A47" i="2"/>
  <c r="B5" i="8"/>
  <c r="B3" i="8"/>
  <c r="A53" i="2"/>
  <c r="G11" i="9"/>
  <c r="D24" i="1"/>
  <c r="E24" i="1" s="1"/>
  <c r="F27" i="1"/>
  <c r="G27" i="1" s="1"/>
  <c r="B3" i="12"/>
  <c r="B21" i="14"/>
  <c r="C18" i="1"/>
  <c r="C17" i="1"/>
  <c r="C12" i="1"/>
  <c r="B18" i="1"/>
  <c r="C27" i="1" s="1"/>
  <c r="F24" i="1"/>
  <c r="B3" i="11"/>
  <c r="D11" i="11"/>
  <c r="B10" i="10"/>
  <c r="G11" i="10"/>
  <c r="B5" i="14"/>
  <c r="D18" i="2"/>
  <c r="D11" i="8"/>
  <c r="M22" i="14"/>
  <c r="D16" i="2"/>
  <c r="B10" i="9"/>
  <c r="E21" i="1"/>
  <c r="D15" i="2"/>
  <c r="F19" i="12"/>
  <c r="K22" i="14"/>
  <c r="D19" i="2"/>
  <c r="I22" i="14"/>
  <c r="B3" i="1"/>
  <c r="B5" i="12"/>
  <c r="B5" i="1"/>
  <c r="F11" i="8"/>
  <c r="G22" i="14"/>
  <c r="F13" i="2"/>
  <c r="C13" i="1"/>
  <c r="B20" i="1"/>
  <c r="B3" i="6"/>
  <c r="G19" i="12"/>
  <c r="E11" i="10"/>
  <c r="J22" i="14"/>
  <c r="B22" i="14"/>
  <c r="B13" i="1"/>
  <c r="C24" i="1" s="1"/>
  <c r="B5" i="5"/>
  <c r="B3" i="5"/>
  <c r="G21" i="1"/>
  <c r="C1" i="14"/>
  <c r="E22" i="14"/>
  <c r="B5" i="6"/>
  <c r="B10" i="11"/>
  <c r="E11" i="11"/>
  <c r="H22" i="14"/>
  <c r="D22" i="14"/>
  <c r="B10" i="8"/>
  <c r="B3" i="9"/>
  <c r="B3" i="10"/>
  <c r="G11" i="11"/>
  <c r="E11" i="9"/>
  <c r="B18" i="12"/>
  <c r="F1" i="8"/>
  <c r="F1" i="1"/>
  <c r="E1" i="5"/>
  <c r="F1" i="12"/>
  <c r="E1" i="6"/>
  <c r="F1" i="11"/>
  <c r="F1" i="10"/>
  <c r="L1" i="14"/>
  <c r="F1" i="9"/>
  <c r="C1" i="1"/>
  <c r="L22" i="14"/>
  <c r="F26" i="1"/>
  <c r="G26" i="1" s="1"/>
  <c r="F21" i="12" l="1"/>
  <c r="F22" i="12" s="1"/>
  <c r="G22" i="12" s="1"/>
  <c r="B12" i="1"/>
  <c r="C23" i="1" s="1"/>
  <c r="E27" i="14"/>
  <c r="F27" i="14" s="1"/>
  <c r="G24" i="1"/>
  <c r="B17" i="1"/>
  <c r="C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B11" authorId="0" shapeId="0" xr:uid="{5FBEDAA9-520C-428A-819D-28E1919F8F8B}">
      <text>
        <r>
          <rPr>
            <sz val="9"/>
            <color indexed="81"/>
            <rFont val="Segoe UI"/>
            <family val="2"/>
          </rPr>
          <t xml:space="preserve">Summe über alle Gebäude der gleichen Gebäudekategorie
Somme de tous les bâtiments de la même catégorie
Somma di tutti gli edifici della stessa categoria
</t>
        </r>
      </text>
    </comment>
    <comment ref="B12" authorId="0" shapeId="0" xr:uid="{B84AF365-4D9A-42D7-B4E0-1B4AE46689D3}">
      <text>
        <r>
          <rPr>
            <sz val="9"/>
            <color indexed="81"/>
            <rFont val="Segoe UI"/>
            <family val="2"/>
          </rPr>
          <t xml:space="preserve">Summe über alle Gebäude der gleichen Gebäudekategorie
Somme de tous les bâtiments de la même catégorie
Somma di tutti gli edifici della stessa categoria
</t>
        </r>
      </text>
    </comment>
    <comment ref="B16" authorId="0" shapeId="0" xr:uid="{72F94657-E52B-4BD0-BB05-8718C6703BA2}">
      <text>
        <r>
          <rPr>
            <sz val="9"/>
            <color indexed="81"/>
            <rFont val="Segoe UI"/>
            <family val="2"/>
          </rPr>
          <t xml:space="preserve">Summe über alle Gebäude der gleichen Gebäudekategorie
Somme de tous les bâtiments de la même catégorie
Somma di tutti gli edifici della stessa categoria
</t>
        </r>
      </text>
    </comment>
    <comment ref="B17" authorId="0" shapeId="0" xr:uid="{1C18D352-0A92-433F-AFAB-BE3DE2589F7C}">
      <text>
        <r>
          <rPr>
            <sz val="9"/>
            <color indexed="81"/>
            <rFont val="Segoe UI"/>
            <family val="2"/>
          </rPr>
          <t xml:space="preserve">Summe über alle Gebäude der gleichen Gebäudekategorie
Somme de tous les bâtiments de la même catégorie
Somma di tutti gli edifici della stessa categoria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B9" authorId="0" shapeId="0" xr:uid="{479C8CA9-2773-4427-B3F6-57B2F4E71806}">
      <text>
        <r>
          <rPr>
            <sz val="9"/>
            <color indexed="81"/>
            <rFont val="Segoe UI"/>
            <family val="2"/>
          </rPr>
          <t xml:space="preserve">Die Zwischenlagerung von Aushubmaterial auf und in der direkten (max. 100 m) Umgebung des Areals sowie der Abtransport von Aushubmaterial aus mit Altlasten belasteten Böden, sind nicht zu berücksichtigen.
Le stockage intermédiaire de matériaux d'excavation sur et dans les environs directs (max. 100 m) du quartier ainsi que l'évacuation de matériaux d'excavation provenant de sols pollués ne doivent pas être pris en compte.
Lo stoccaggio intermedio del materiale di scavo all'interno e nelle immediate vicinanze (massimo 100 m) del quartiere, così come la rimozione del materiale di scavo da terreni contaminati, non devono essere presi in considerazione.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<sst xmlns="http://schemas.openxmlformats.org/spreadsheetml/2006/main" count="459" uniqueCount="430">
  <si>
    <r>
      <t>m</t>
    </r>
    <r>
      <rPr>
        <vertAlign val="superscript"/>
        <sz val="11"/>
        <color theme="1"/>
        <rFont val="Arial"/>
        <family val="2"/>
      </rPr>
      <t>2</t>
    </r>
  </si>
  <si>
    <t>≤</t>
  </si>
  <si>
    <t>≥</t>
  </si>
  <si>
    <r>
      <t>m</t>
    </r>
    <r>
      <rPr>
        <vertAlign val="superscript"/>
        <sz val="11"/>
        <color theme="1"/>
        <rFont val="Arial"/>
        <family val="2"/>
      </rPr>
      <t>3</t>
    </r>
  </si>
  <si>
    <r>
      <t>m</t>
    </r>
    <r>
      <rPr>
        <vertAlign val="superscript"/>
        <sz val="11"/>
        <color theme="1"/>
        <rFont val="Arial"/>
        <family val="2"/>
      </rPr>
      <t>3</t>
    </r>
    <r>
      <rPr>
        <sz val="11"/>
        <color theme="1"/>
        <rFont val="Arial"/>
        <family val="2"/>
      </rPr>
      <t>/m</t>
    </r>
    <r>
      <rPr>
        <vertAlign val="superscript"/>
        <sz val="11"/>
        <color theme="1"/>
        <rFont val="Arial"/>
        <family val="2"/>
      </rPr>
      <t>2</t>
    </r>
  </si>
  <si>
    <t>m2</t>
  </si>
  <si>
    <t>&gt; 50%</t>
  </si>
  <si>
    <t>A</t>
  </si>
  <si>
    <t>B</t>
  </si>
  <si>
    <t>C</t>
  </si>
  <si>
    <t>25 - 50%</t>
  </si>
  <si>
    <t>D</t>
  </si>
  <si>
    <t>&lt; 25%</t>
  </si>
  <si>
    <t>E</t>
  </si>
  <si>
    <t>x</t>
  </si>
  <si>
    <t>Sprache:</t>
  </si>
  <si>
    <t>deutsch</t>
  </si>
  <si>
    <t>Uebersetzungsliste</t>
  </si>
  <si>
    <t>Minergie-Nachweis: Jahresversion und Jahr</t>
  </si>
  <si>
    <t>Index</t>
  </si>
  <si>
    <t>Auswahl</t>
  </si>
  <si>
    <t>französisch</t>
  </si>
  <si>
    <t>italienisch</t>
  </si>
  <si>
    <t>Hilfstool Wahlvorgaben</t>
  </si>
  <si>
    <t>Outil d'aide Mesures à choix</t>
  </si>
  <si>
    <t>Strumento di verifica requisiti facoltativi</t>
  </si>
  <si>
    <t>Massnahme zur Reduktion des MIV</t>
  </si>
  <si>
    <t>Mesure de réduction du TIM</t>
  </si>
  <si>
    <t>Misure per la riduzione del TPM</t>
  </si>
  <si>
    <t>Angaben zu den Massnahmen</t>
  </si>
  <si>
    <t>Indications sur les mesures</t>
  </si>
  <si>
    <t>Indicazioni sulle misure</t>
  </si>
  <si>
    <t>Eingabe</t>
  </si>
  <si>
    <t>Saisie</t>
  </si>
  <si>
    <t>Richiesta</t>
  </si>
  <si>
    <t>Areal-internes Angebot zur Verkehrsreduktion</t>
  </si>
  <si>
    <t>Offre interne au quartier pour la réduction du trafic</t>
  </si>
  <si>
    <t>Offerta per la riduzione del traffico interna al quartiere</t>
  </si>
  <si>
    <t>Auswahlfeld</t>
  </si>
  <si>
    <t>Champ de sélection</t>
  </si>
  <si>
    <t>Campo di selezione</t>
  </si>
  <si>
    <t>Anzahl Parkplätze total</t>
  </si>
  <si>
    <t>Nombre total de places de parc pour voitures</t>
  </si>
  <si>
    <t>Numero totale di parcheggi</t>
  </si>
  <si>
    <t xml:space="preserve">Anzahl Parkplätze mit bidirektionalen Ladestationen </t>
  </si>
  <si>
    <t xml:space="preserve">Nombre de places de parc avec stations de recharge bidirectionnelles </t>
  </si>
  <si>
    <t>Numero di parcheggi con stazione di ricarica bidirezionale</t>
  </si>
  <si>
    <t>Flächenanteil 80% oder mehr -&gt; 2. Gebäudekategorie muss nicht eingegeben werden</t>
  </si>
  <si>
    <r>
      <t>Part de la surface de 80 % ou plus -&gt; 2</t>
    </r>
    <r>
      <rPr>
        <vertAlign val="superscript"/>
        <sz val="9"/>
        <rFont val="Arial"/>
        <family val="2"/>
      </rPr>
      <t>e</t>
    </r>
    <r>
      <rPr>
        <sz val="9"/>
        <rFont val="Arial"/>
        <family val="2"/>
      </rPr>
      <t xml:space="preserve"> catégorie de bâtiment ne doit pas être saisie</t>
    </r>
  </si>
  <si>
    <t>Parte di superficie uguale a 80% o superiore -&gt; Non è necessario inserire la seconda categoria di edificio</t>
  </si>
  <si>
    <t>B4 Sicherstellung einer hohen Nutzungsdichte</t>
  </si>
  <si>
    <t>B4 Assurer une densité d'utilisation élevée</t>
  </si>
  <si>
    <t xml:space="preserve">B4 Garantire un’elevata densità di utilizzo </t>
  </si>
  <si>
    <t>B5 Visualisierung von Messgrössen für Nutzende</t>
  </si>
  <si>
    <t>B5 Visualisation des évaluations pour les utilisateurs</t>
  </si>
  <si>
    <t>B5 Visualizzazione delle grandezze misurabili per gli utenti</t>
  </si>
  <si>
    <t>B6 Joker Areal-Management</t>
  </si>
  <si>
    <t>B6 Joker "Gérance du quartier"</t>
  </si>
  <si>
    <t xml:space="preserve">B6 Jolly gestione del quartiere </t>
  </si>
  <si>
    <t>C6 Innovative Speicherlösungen</t>
  </si>
  <si>
    <t>C6 Solutions de stockage innovantes</t>
  </si>
  <si>
    <t xml:space="preserve">C6 Soluzioni di stoccaggio innovative </t>
  </si>
  <si>
    <t>C7 Einsatz lokaler Ressourcen</t>
  </si>
  <si>
    <t>C7 Utilisation de ressources locales</t>
  </si>
  <si>
    <t xml:space="preserve">C7 Utilizzo di risorse locali </t>
  </si>
  <si>
    <t xml:space="preserve">C8 Wiederverwendung von Bauteilgruppen </t>
  </si>
  <si>
    <t xml:space="preserve">C8 Réutilisation de groupes d'éléments de construction </t>
  </si>
  <si>
    <t xml:space="preserve">C8 Riutilizzo di gruppi di componenti </t>
  </si>
  <si>
    <t>C9 Wenig Erdbewegungen für Geländegestaltung</t>
  </si>
  <si>
    <t>C9 Peu de mouvements de terre pour l'aménagement du terrain</t>
  </si>
  <si>
    <t xml:space="preserve">C9 Movimenti di terra minimi nella progettazione del terreno </t>
  </si>
  <si>
    <t>C10 Joker Energie und Treibhausgase</t>
  </si>
  <si>
    <t>C10 Joker énergie et gaz à effet de serre</t>
  </si>
  <si>
    <t xml:space="preserve">C10 Jolly energia e gas serra </t>
  </si>
  <si>
    <t>D4 Durchlüftung im Areal</t>
  </si>
  <si>
    <t>D4 Aération du quartier</t>
  </si>
  <si>
    <t xml:space="preserve">D4 Ventilazione nel quartiere </t>
  </si>
  <si>
    <t>D5 Niederschlagswassernutzung</t>
  </si>
  <si>
    <t>D5 Récupération d'eau de pluie</t>
  </si>
  <si>
    <t xml:space="preserve">D5 Utilizzo dell’acqua piovana </t>
  </si>
  <si>
    <t>D6 Keine Unterbauung von Freiflächen</t>
  </si>
  <si>
    <t>D6 Pas de constructions souterraines en dehors de l'emprise au sol des bâtiments</t>
  </si>
  <si>
    <t xml:space="preserve">D6 Nessuna sotto-costruzione degli spazi aperti </t>
  </si>
  <si>
    <t>D7 Joker Komfort und Klimaanpassung</t>
  </si>
  <si>
    <t>D7 Joker "Confort et adaptation climat"</t>
  </si>
  <si>
    <t xml:space="preserve">D7 Jolly comfort e adattamento al clima </t>
  </si>
  <si>
    <t>E6 Minimum an Personenwagenabstellplätzen</t>
  </si>
  <si>
    <t>E6 Minimisation des places de parc</t>
  </si>
  <si>
    <t xml:space="preserve">E6 Minimizzazione  del numero di parcheggi per auto </t>
  </si>
  <si>
    <t>E7 Areal-interne Angebote zur Verkehrsreduktion</t>
  </si>
  <si>
    <t>E7 Mesures de réduction du trafic</t>
  </si>
  <si>
    <t xml:space="preserve">E7 Offerte interne al quartiere per ridurre il traffico </t>
  </si>
  <si>
    <t>E8 Massnahmen zur MIV-Reduktion</t>
  </si>
  <si>
    <t>E8 Mesures pour réduire le TIM</t>
  </si>
  <si>
    <t xml:space="preserve">E8 Misure per la riduzione del TPM </t>
  </si>
  <si>
    <t>E9 Bidirektionale Ladestationen</t>
  </si>
  <si>
    <t>E9 Stations de recharge bidirectionnelles</t>
  </si>
  <si>
    <t xml:space="preserve">E9 Stazioni di ricarica bidirezionali </t>
  </si>
  <si>
    <t>E10 Joker Mobilität</t>
  </si>
  <si>
    <t>E10 Joker "Mobilité"</t>
  </si>
  <si>
    <t xml:space="preserve">E10 Jolly mobilità </t>
  </si>
  <si>
    <t>Joker</t>
  </si>
  <si>
    <t>Jolly</t>
  </si>
  <si>
    <t>Thema Joker</t>
  </si>
  <si>
    <t>Thème Joker</t>
  </si>
  <si>
    <t>Tema jolly</t>
  </si>
  <si>
    <t>Titel</t>
  </si>
  <si>
    <t>Titre</t>
  </si>
  <si>
    <t>Titolo</t>
  </si>
  <si>
    <t>Beschreibung und Wirkung</t>
  </si>
  <si>
    <t>Description et impact</t>
  </si>
  <si>
    <t>Descrizione ed effetto</t>
  </si>
  <si>
    <t>Nachweise / Beilagen</t>
  </si>
  <si>
    <t>Justificatifs / Annexes</t>
  </si>
  <si>
    <t>Verifiche / allegati</t>
  </si>
  <si>
    <t>B6, C10, D7 und E10 (Joker Wahlvorgaben)</t>
  </si>
  <si>
    <t>B6, C10, D7 et E10 (Joker mesures à choix)</t>
  </si>
  <si>
    <t>B6, C10, D7 e E10 (jolly requisiti facoltativi)</t>
  </si>
  <si>
    <t>Angaben zur Massnahme</t>
  </si>
  <si>
    <t>Indications sur la mesure</t>
  </si>
  <si>
    <t>Wohnen MFH</t>
  </si>
  <si>
    <t>Habitat collectif</t>
  </si>
  <si>
    <t>Abitazioni PF</t>
  </si>
  <si>
    <t>Wohnen EFH</t>
  </si>
  <si>
    <t>Habitat individuel</t>
  </si>
  <si>
    <t>Abitazioni MF</t>
  </si>
  <si>
    <t>Verwaltung</t>
  </si>
  <si>
    <t>Administration</t>
  </si>
  <si>
    <t xml:space="preserve">Amministrazione </t>
  </si>
  <si>
    <t xml:space="preserve">Schulen </t>
  </si>
  <si>
    <t>École</t>
  </si>
  <si>
    <t>Scuole</t>
  </si>
  <si>
    <t>Verkauf</t>
  </si>
  <si>
    <t>Commerce</t>
  </si>
  <si>
    <t>Negozi</t>
  </si>
  <si>
    <t>Restaurant</t>
  </si>
  <si>
    <t>Restauration</t>
  </si>
  <si>
    <t>Ristoranti</t>
  </si>
  <si>
    <t>Versammlung</t>
  </si>
  <si>
    <t>Lieu de rassemblement</t>
  </si>
  <si>
    <t>Locali pubblici</t>
  </si>
  <si>
    <t>Spitäler</t>
  </si>
  <si>
    <t>Hôpital</t>
  </si>
  <si>
    <t>Ospedali</t>
  </si>
  <si>
    <t>Industrie</t>
  </si>
  <si>
    <t>Lager</t>
  </si>
  <si>
    <t>Dépôt</t>
  </si>
  <si>
    <t>Magazzini</t>
  </si>
  <si>
    <t>Sportbauten</t>
  </si>
  <si>
    <t>Installations sportives</t>
  </si>
  <si>
    <t>Impianti sportivi</t>
  </si>
  <si>
    <t>Hallenbäder</t>
  </si>
  <si>
    <t>Piscines couvertes</t>
  </si>
  <si>
    <t>Piscine coperte</t>
  </si>
  <si>
    <t>Weitere</t>
  </si>
  <si>
    <t>Autres</t>
  </si>
  <si>
    <t>Altri</t>
  </si>
  <si>
    <t>Verkauf (Fachgeschäft)</t>
  </si>
  <si>
    <t>Vente (magasin spécialisé)</t>
  </si>
  <si>
    <t>Vendita (negozi specializzati)</t>
  </si>
  <si>
    <t>Verkauf (Lebensmittelgeschäft)</t>
  </si>
  <si>
    <t>Vente (magasin d'alimentation)</t>
  </si>
  <si>
    <t>Vendita (negozi di alimentari)</t>
  </si>
  <si>
    <t>Anzahl</t>
  </si>
  <si>
    <t>Nombre</t>
  </si>
  <si>
    <t>Numero</t>
  </si>
  <si>
    <t>ja</t>
  </si>
  <si>
    <t>oui</t>
  </si>
  <si>
    <t>sì</t>
  </si>
  <si>
    <t>nein</t>
  </si>
  <si>
    <t>non</t>
  </si>
  <si>
    <t>no</t>
  </si>
  <si>
    <t>Anleitung</t>
  </si>
  <si>
    <t>Instructions</t>
  </si>
  <si>
    <t>Istruzioni</t>
  </si>
  <si>
    <t>Flächenmässig grösste Gebäudekategorie</t>
  </si>
  <si>
    <t>Catégorie de bâtiment la plus grande en termes de surface</t>
  </si>
  <si>
    <t>Categoria di edificio maggiore in termini di superficie</t>
  </si>
  <si>
    <t>EBF total der grössten Gebäudekategorie</t>
  </si>
  <si>
    <t>SRE totale de la plus grande catégorie de bâtiments</t>
  </si>
  <si>
    <t>AE totale della categoria di edificio maggiore</t>
  </si>
  <si>
    <t>Flächenmässig zweitgrösste Gebäudekategorie</t>
  </si>
  <si>
    <t>Surface de la deuxième plus grande catégorie de bâtiments</t>
  </si>
  <si>
    <t>Seconda maggiore categoria di edificio in termini di superficie</t>
  </si>
  <si>
    <t>EBF total der zweitgrössten Gebäudekategorie</t>
  </si>
  <si>
    <t>SRE totale de la deuxième catégorie de bâtiments la plus importante en surface</t>
  </si>
  <si>
    <t xml:space="preserve">AE totale della seconda maggiore categoria di edificio </t>
  </si>
  <si>
    <t>EBF total</t>
  </si>
  <si>
    <t>SRE total</t>
  </si>
  <si>
    <t xml:space="preserve">AE totale </t>
  </si>
  <si>
    <t>EBF [m2]</t>
  </si>
  <si>
    <t>SRE [m2]</t>
  </si>
  <si>
    <t>AE [m2]</t>
  </si>
  <si>
    <t>Einheit</t>
  </si>
  <si>
    <t>Unité</t>
  </si>
  <si>
    <t>Unità</t>
  </si>
  <si>
    <t>Bewohner</t>
  </si>
  <si>
    <t>Occupants</t>
  </si>
  <si>
    <t>Residenti</t>
  </si>
  <si>
    <t>Vollzeitäquivalent</t>
  </si>
  <si>
    <t>Équivalent temps plein</t>
  </si>
  <si>
    <t>Equivalenza a tempo pieno</t>
  </si>
  <si>
    <t>Schüler</t>
  </si>
  <si>
    <t>Élèves</t>
  </si>
  <si>
    <t>Studenti</t>
  </si>
  <si>
    <t>Angaben zur Nutzungsdichte</t>
  </si>
  <si>
    <t>Données sur la densité d'utilisation</t>
  </si>
  <si>
    <t>Indicazioni sulla densità di utilizzo</t>
  </si>
  <si>
    <t>Resultate</t>
  </si>
  <si>
    <t>Résultats</t>
  </si>
  <si>
    <t xml:space="preserve">Risultati </t>
  </si>
  <si>
    <t>Angaben zu den Angeboten zur Verkehrsreduktion</t>
  </si>
  <si>
    <t>Indications sur les offres de réduction du trafic</t>
  </si>
  <si>
    <t>Indicazioni sull'offerta di riduzione del traffico</t>
  </si>
  <si>
    <t>Beschreibung des Angebots</t>
  </si>
  <si>
    <t>Description de l'offre</t>
  </si>
  <si>
    <t>Descrizione dell'offerta</t>
  </si>
  <si>
    <t>Version</t>
  </si>
  <si>
    <t>Versione</t>
  </si>
  <si>
    <t>Angaben zu den bidirektionalen Ladestationen</t>
  </si>
  <si>
    <t>Indications sur les stations de recharge bidirectionnelles</t>
  </si>
  <si>
    <t>Indicazioni sulle stazioni di ricarica bidirezionali</t>
  </si>
  <si>
    <t xml:space="preserve">Anteil Parkplätze mit bidirektionalen Ladestationen </t>
  </si>
  <si>
    <t xml:space="preserve">Proportion de places de stationnement équipées de stations de recharge bidirectionnelles </t>
  </si>
  <si>
    <t>Parte di parcheggi con stazioni di ricarica bidirezionali</t>
  </si>
  <si>
    <t>Angaben zum Abtransport von Aushubmaterial</t>
  </si>
  <si>
    <t>Indications sur l'évacuation des matériaux d'excavation</t>
  </si>
  <si>
    <t>Indicazioni sulla rimozione del materiale di scavo</t>
  </si>
  <si>
    <t>Aushubmaterial total</t>
  </si>
  <si>
    <t>Total des matériaux d'excavation</t>
  </si>
  <si>
    <t>Totale materiale di scavo</t>
  </si>
  <si>
    <t>Aushubmaterial mit Abtransport</t>
  </si>
  <si>
    <t>Matériaux d'excavation avec évacuation</t>
  </si>
  <si>
    <t>Materiale di scavo con sgombero</t>
  </si>
  <si>
    <t>Energiebezugsfläche Areal total</t>
  </si>
  <si>
    <t>Surface de référence énergétique du quartier total</t>
  </si>
  <si>
    <t>Superficie di riferimento energetico totale del quartiere</t>
  </si>
  <si>
    <t>Dachflächen im Areal total</t>
  </si>
  <si>
    <t>Surfaces de toitures dans le quartier total</t>
  </si>
  <si>
    <t>Superficie totale dei tetti del quartiere</t>
  </si>
  <si>
    <t>Dachflächen, deren Regenwasser-Abfluss gespeichert und wieder genutzt wird</t>
  </si>
  <si>
    <t>Surfaces de toitures dont l'écoulement des eaux de pluie est accumulé et réutilisé</t>
  </si>
  <si>
    <t>Superficie dei tetti con stoccaggio e recupero delle acque meteoriche</t>
  </si>
  <si>
    <t>Angaben zu Dachflächen</t>
  </si>
  <si>
    <t>Données sur les surfaces de toitures</t>
  </si>
  <si>
    <t>Indicazioni sulle superfici dei tetti</t>
  </si>
  <si>
    <t>Anteil Dachflächen mit Regenwassernutzung</t>
  </si>
  <si>
    <t>Part des surfaces de toitures avec utilisation de l'eau de pluie</t>
  </si>
  <si>
    <t>Percentuale delle superfici dei tetti con utilizzo dell'acqua piovana</t>
  </si>
  <si>
    <t>Angaben zur Visualisierung</t>
  </si>
  <si>
    <t>Indications sur la visualisation</t>
  </si>
  <si>
    <t>Indicazioni sulla visualizzazione</t>
  </si>
  <si>
    <t>Angaben zu Personenwagenabstellplätzen</t>
  </si>
  <si>
    <t>Données sur les places de parc pour voitures</t>
  </si>
  <si>
    <t>Indicazioni sui posti auto</t>
  </si>
  <si>
    <t>Dieses Hilfstool ist für die Berechnung in Wohnnutzungen und Verwaltung geeignet (Gebäudekategorien I - III). Andere Nutzungen müssen gemäss VSS-Norm 40 281 berechnet werden.</t>
  </si>
  <si>
    <t>Cet outil d'aide est adapté au calcul dans les affectations résidentielles et administratives (catégories de bâtiments I - III). Les autres affectations doivent être calculées selon la norme VSS 40 281.</t>
  </si>
  <si>
    <t>Questo strumento di verifica è adatto al calcolo in ambito residenziale e amministrativo (categorie di edificio I-III). Gli altri tipi di utilizzo devono essere calcolati secondo la norma VSS 40 281.</t>
  </si>
  <si>
    <t>Lage des Areals</t>
  </si>
  <si>
    <t>Situation du quartier</t>
  </si>
  <si>
    <t>Posizione del quartiere</t>
  </si>
  <si>
    <t>Anzahl Personenwagenabstellplätze</t>
  </si>
  <si>
    <t>Nombre de places de parc pour voitures</t>
  </si>
  <si>
    <t>Numero di posti auto</t>
  </si>
  <si>
    <t>Anzahl Wohnungen</t>
  </si>
  <si>
    <t>Nombre de logements</t>
  </si>
  <si>
    <t>Numero di appartamenti</t>
  </si>
  <si>
    <t>Bruttogeschossfläche Verwaltung</t>
  </si>
  <si>
    <t>Surface brute de plancher de l'administration</t>
  </si>
  <si>
    <t>Superficie lorda amministrazione</t>
  </si>
  <si>
    <t>Projektwert</t>
  </si>
  <si>
    <t>Valeur du projet</t>
  </si>
  <si>
    <t>Valore di progetto</t>
  </si>
  <si>
    <t>Vorgabe</t>
  </si>
  <si>
    <t>Objectif</t>
  </si>
  <si>
    <t>Requisito</t>
  </si>
  <si>
    <t>Erfüllt?</t>
  </si>
  <si>
    <t>Respecté par le projet?</t>
  </si>
  <si>
    <t>Soddisfatto?</t>
  </si>
  <si>
    <t>Personenwagenabstellplätze für Wohnnutzung</t>
  </si>
  <si>
    <t>Places de parc pour voitures (pour l'habitat)</t>
  </si>
  <si>
    <t>Posti auto a utilizzo residenziale</t>
  </si>
  <si>
    <t>Personenwagenabstellplätze für Verwaltung</t>
  </si>
  <si>
    <t>Places de parc pour voitures (pour l'administration)</t>
  </si>
  <si>
    <t>Posti auto a utilizzo amministrativo</t>
  </si>
  <si>
    <t>PP/Wohnung</t>
  </si>
  <si>
    <t>PP/logement</t>
  </si>
  <si>
    <t>Parcheggi/abitazione</t>
  </si>
  <si>
    <t>PP/100m2 BGF</t>
  </si>
  <si>
    <t>PP/100m2 de surface brute</t>
  </si>
  <si>
    <t>Parcheggi/100m2 SUL</t>
  </si>
  <si>
    <t>Liste</t>
  </si>
  <si>
    <t>Lista</t>
  </si>
  <si>
    <t>Baugrubenaushub / Umgebungsgestaltung</t>
  </si>
  <si>
    <t>Excavation de la fouille / aménagement des alentours</t>
  </si>
  <si>
    <t>Scavo / sistemazione del paesaggio</t>
  </si>
  <si>
    <t>Fassade</t>
  </si>
  <si>
    <t>Façade</t>
  </si>
  <si>
    <t>Facciata</t>
  </si>
  <si>
    <t>Decke</t>
  </si>
  <si>
    <t>Plafond</t>
  </si>
  <si>
    <t>Soletta</t>
  </si>
  <si>
    <t>Innenwände</t>
  </si>
  <si>
    <t>Murs intérieurs</t>
  </si>
  <si>
    <t>Pareti interne</t>
  </si>
  <si>
    <t>Dach</t>
  </si>
  <si>
    <t>Toiture</t>
  </si>
  <si>
    <t xml:space="preserve">Tetto </t>
  </si>
  <si>
    <t>Bodenplatte / Fundament / Aussenwände unter Terrain</t>
  </si>
  <si>
    <t>Dalle de sol / fondations / murs extérieurs sous le terrain</t>
  </si>
  <si>
    <t>Platea / fondazioni / pareti esterne contro terreno</t>
  </si>
  <si>
    <t>Fenster und Türen</t>
  </si>
  <si>
    <t>Fenêtres et portes</t>
  </si>
  <si>
    <t>Finestre e porte</t>
  </si>
  <si>
    <t>Neubau</t>
  </si>
  <si>
    <t>Nouvelle construction</t>
  </si>
  <si>
    <t>Nuova costruzione</t>
  </si>
  <si>
    <t>Erneuerung</t>
  </si>
  <si>
    <t>Rénovation</t>
  </si>
  <si>
    <t>Risanamento</t>
  </si>
  <si>
    <t>Angaben zu Gebäuden mit Einsatz lokaler Ressourcen</t>
  </si>
  <si>
    <t>Données sur les bâtiments utilisant des ressources locales</t>
  </si>
  <si>
    <t>Indicazioni sugli edifici che utilizzano risorse locali</t>
  </si>
  <si>
    <t>Anzahl Gebäude im Areal total</t>
  </si>
  <si>
    <t>Nombre total de bâtiments sur le quartier</t>
  </si>
  <si>
    <t>Numero totale di edifici nel quartiere</t>
  </si>
  <si>
    <t>Gebäudebezeichnung</t>
  </si>
  <si>
    <t>Désignation du bâtiment</t>
  </si>
  <si>
    <t>Designazione dell'edificio</t>
  </si>
  <si>
    <t>Art des Bauvorhabens</t>
  </si>
  <si>
    <t>Type de construction</t>
  </si>
  <si>
    <t>Tipo di edificazione</t>
  </si>
  <si>
    <t>Anzahl lokale Bauteilgruppen</t>
  </si>
  <si>
    <t>Nombre de groupes d'éléments de construction locaux</t>
  </si>
  <si>
    <t>Numero di gruppi di componenti costruttive locali</t>
  </si>
  <si>
    <t>Anzahl Gebäude mit Einsatz lokaler Ressourcen</t>
  </si>
  <si>
    <t>Nombre de bâtiments avec utilisation de ressources locales</t>
  </si>
  <si>
    <t>Numero di edifici con impiego di risorse locali</t>
  </si>
  <si>
    <t>Hauptschichten / -komponenten</t>
  </si>
  <si>
    <t>Couches / composants principaux</t>
  </si>
  <si>
    <t>Strati / componenti principali</t>
  </si>
  <si>
    <t>Aufschüttung, Hinterfüllung, Einbau von zugeführtem Boden, Belag</t>
  </si>
  <si>
    <t>Remblai, remblayage, mise en place de sol apporté, revêtement</t>
  </si>
  <si>
    <t>Rinterro, riempimento, installazione di terreno aggiunto, pavimentazione</t>
  </si>
  <si>
    <t>Tragelement, Dämmung, Bekleidung aussen, Bekleidung innen</t>
  </si>
  <si>
    <t>Élément porteur, isolation, revêtement extérieur, revêtement intérieur</t>
  </si>
  <si>
    <t>Elemento portante, isolamento, rivestimento esterno, rivestimento interno</t>
  </si>
  <si>
    <t>Tragelement, Bodenbelag inklusive Unterlagsboden, Deckenbekleidung</t>
  </si>
  <si>
    <t>Élément porteur, revêtement de sol y compris sous-couche, revêtement de plafond</t>
  </si>
  <si>
    <t>Elemento portante, rivestimento del pavimento compreso il sottofondo, rivestimento del soffitto</t>
  </si>
  <si>
    <t>Tragelement, Wandbekleidung</t>
  </si>
  <si>
    <t>Élément porteur, revêtement mural</t>
  </si>
  <si>
    <t>Elemento portante, rivestimento delle pareti</t>
  </si>
  <si>
    <t>Tragelement, Dämmung, Deckung / Schutzschicht und Abdichtung, Bekleidung innen</t>
  </si>
  <si>
    <t>Élément porteur, isolation, couverture / couche de protection et étanchéité, revêtement intérieur</t>
  </si>
  <si>
    <t>Elemento portante, isolamento, copertura / strato di protezione e impermeabilizzazione, rivestimento interno</t>
  </si>
  <si>
    <t>Tragelement, Dämmung</t>
  </si>
  <si>
    <t>Élément porteur, isolation</t>
  </si>
  <si>
    <t>Elemento portante, isolamento</t>
  </si>
  <si>
    <t>Rahmen, Türblatt</t>
  </si>
  <si>
    <t>Cadre, panneau de porte</t>
  </si>
  <si>
    <t>Telaio, battente</t>
  </si>
  <si>
    <t>Bauteilgruppen</t>
  </si>
  <si>
    <t>Groupes d'éléments de construction</t>
  </si>
  <si>
    <t>Gruppi di componenti costruttivi</t>
  </si>
  <si>
    <t>Bitte ankreuzen, wenn mindestens eine der Hauptschicht / -komponente lokal ist</t>
  </si>
  <si>
    <t>Veuillez cocher si au moins une des couches ou un des composants principaux est local</t>
  </si>
  <si>
    <t>Per favore crociare se almeno uno degli strati / delle componenti principali è locale</t>
  </si>
  <si>
    <t>Zentrum</t>
  </si>
  <si>
    <t>Centre</t>
  </si>
  <si>
    <t>Centro</t>
  </si>
  <si>
    <t>Agglomeration</t>
  </si>
  <si>
    <t>Agglomération</t>
  </si>
  <si>
    <t>Agglomerati</t>
  </si>
  <si>
    <t>Land</t>
  </si>
  <si>
    <t>Hors agglomération</t>
  </si>
  <si>
    <t>Campagna</t>
  </si>
  <si>
    <t>Bedienungshäufigkeit des öffentlichen Verkehrs</t>
  </si>
  <si>
    <t>Fréquence des transports publics</t>
  </si>
  <si>
    <t>Frequenza dei trasporti pubblici</t>
  </si>
  <si>
    <t>Anteil Langsamverkehr am gesamten erzeugten Personenverkehr</t>
  </si>
  <si>
    <t>Part de la mobilité douce dans l'ensemble du trafic de personne</t>
  </si>
  <si>
    <t>Quota della mobilità lenta sul totale del traffico di persone</t>
  </si>
  <si>
    <r>
      <rPr>
        <sz val="9"/>
        <color theme="1"/>
        <rFont val="Aptos Narrow"/>
        <family val="2"/>
      </rPr>
      <t>≥</t>
    </r>
    <r>
      <rPr>
        <sz val="9"/>
        <color theme="1"/>
        <rFont val="Arial"/>
        <family val="2"/>
      </rPr>
      <t xml:space="preserve"> 4-mal pro Stunde</t>
    </r>
  </si>
  <si>
    <r>
      <rPr>
        <sz val="9"/>
        <color theme="1"/>
        <rFont val="Aptos Narrow"/>
        <family val="2"/>
      </rPr>
      <t>≥</t>
    </r>
    <r>
      <rPr>
        <sz val="9"/>
        <color theme="1"/>
        <rFont val="Arial"/>
        <family val="2"/>
      </rPr>
      <t xml:space="preserve"> 4 fois par heure</t>
    </r>
  </si>
  <si>
    <t>≥ 4 volte all'ora</t>
  </si>
  <si>
    <t>1 - 4-mal pro Stunde</t>
  </si>
  <si>
    <r>
      <rPr>
        <sz val="9"/>
        <color theme="1"/>
        <rFont val="Aptos Narrow"/>
        <family val="2"/>
      </rPr>
      <t>1 -</t>
    </r>
    <r>
      <rPr>
        <sz val="9"/>
        <color theme="1"/>
        <rFont val="Arial"/>
        <family val="2"/>
      </rPr>
      <t xml:space="preserve"> 4 fois par heure</t>
    </r>
  </si>
  <si>
    <t>1 - 4 volte all'ora</t>
  </si>
  <si>
    <t>Nicht mit ÖV erschlossen</t>
  </si>
  <si>
    <t>Pas desservi par les TP</t>
  </si>
  <si>
    <t>Non servito dai mezzi pubblici</t>
  </si>
  <si>
    <t>Standort-Typ</t>
  </si>
  <si>
    <t>Type de lieu</t>
  </si>
  <si>
    <t>Tipo di luogo</t>
  </si>
  <si>
    <t>Minimum</t>
  </si>
  <si>
    <t>Minimo</t>
  </si>
  <si>
    <t>Anteil mit Visualisierung der Messgrössen</t>
  </si>
  <si>
    <t>Part avec visualisation des grandeurs mesurées</t>
  </si>
  <si>
    <t>Percentuale con visualizzazione delle grandezze misurate</t>
  </si>
  <si>
    <t>SRE avec visualisation des grandeurs mesurées</t>
  </si>
  <si>
    <t>AE con visualizzazione delle grandezze misurate</t>
  </si>
  <si>
    <t>EBF mit Visualisierung der Messgrössen</t>
  </si>
  <si>
    <t>Laden für den täglichen Bedarf (Lebensmittelangebot und wichtigste Non-Food-Artikel)</t>
  </si>
  <si>
    <t>Gastronomiebetrieb (Café oder Restaurant)</t>
  </si>
  <si>
    <t>Coworking Space: Bereitstellung von Arbeitsplätzen auf dem Areal oder in maximal 300 Meter Gehdistanz mit der notwendigen Infrastruktur (Definition siehe Anwendungshilfe)</t>
  </si>
  <si>
    <t>Soziale Infrastruktur (Kita, Kindergarten, Hort, Schule oder Gemeinschaftsräume)</t>
  </si>
  <si>
    <t>Paketboxen für Aufgabe und Abholen von Waren</t>
  </si>
  <si>
    <t>Consignes à colis pour le dépôt et le retrait de marchandises</t>
  </si>
  <si>
    <t>Commerce de proximité pour les besoins quotidiens (offre alimentaire et principaux articles non alimentaires)</t>
  </si>
  <si>
    <t>Restauration (café ou restaurant)</t>
  </si>
  <si>
    <t>Espace de coworking : mise à disposition de postes de travail dans le quartier ou à une distance maximale de 300 mètres à pied, avec l’infrastructure nécessaire (définition selon l’aide à l’utilisation)</t>
  </si>
  <si>
    <t>Infrastructure sociale (crèche, jardin d’enfants, accueil parascolaire, école ou espaces communautaires)</t>
  </si>
  <si>
    <t>Negozio per le necessità quotidiane (prodotti alimentari e articoli non alimentari di prima necessità)</t>
  </si>
  <si>
    <t>Spazio di coworking: messa a disposizione di posti di lavoro all'interno del quartiere o a una distanza massima di 300 metri a piedi con l'infrastruttura necessaria (per la definizione si veda la guida all'uso)</t>
  </si>
  <si>
    <t>Esercizio di ristorazione (caffetteria o ristorante)</t>
  </si>
  <si>
    <t>Infrastruttura sociale (asilo nido, asilo, doposcuola, scuola o spazi comuni)</t>
  </si>
  <si>
    <t>Cassette postali per la consegna e il ritiro di merci</t>
  </si>
  <si>
    <t>Buoni per la mobilità</t>
  </si>
  <si>
    <t>Offerte per gli utilizzatori di biciclette</t>
  </si>
  <si>
    <t>Regolamentazione auto (parcheggi)</t>
  </si>
  <si>
    <t>Sensibilizzazione</t>
  </si>
  <si>
    <t>Mobilitätsgutschein</t>
  </si>
  <si>
    <t>Angebote für Velonutzende</t>
  </si>
  <si>
    <t>Regelungen Auto(parkierung)</t>
  </si>
  <si>
    <t>Sensibilisierung</t>
  </si>
  <si>
    <t>Incitation à la mobilité douce</t>
  </si>
  <si>
    <t>Offres destinées aux cyclistes </t>
  </si>
  <si>
    <t>Règles de stationnement pour les automobiles </t>
  </si>
  <si>
    <t xml:space="preserve">Sensibilisation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</si>
</sst>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0"/>
    <numFmt numFmtId="166" formatCode="0.0"/>
  </numFmts>
  <fonts count="26" x14ac:knownFonts="1">
    <font>
      <sz val="11"/>
      <color theme="1"/>
      <name val="Calibri"/>
      <family val="2"/>
      <scheme val="minor"/>
    </font>
    <font>
      <sz val="11"/>
      <color theme="1"/>
      <name val="Arial"/>
      <family val="2"/>
    </font>
    <font>
      <sz val="11"/>
      <color theme="1"/>
      <name val="Calibri"/>
      <family val="2"/>
      <scheme val="minor"/>
    </font>
    <font>
      <b/>
      <sz val="9"/>
      <name val="Arial"/>
      <family val="2"/>
    </font>
    <font>
      <sz val="9"/>
      <name val="Arial"/>
      <family val="2"/>
    </font>
    <font>
      <sz val="9"/>
      <color theme="1"/>
      <name val="Arial"/>
      <family val="2"/>
    </font>
    <font>
      <b/>
      <sz val="11"/>
      <color theme="1"/>
      <name val="Arial"/>
      <family val="2"/>
    </font>
    <font>
      <sz val="11"/>
      <color theme="1"/>
      <name val="Arial"/>
      <family val="2"/>
    </font>
    <font>
      <sz val="8"/>
      <name val="Arial"/>
      <family val="2"/>
    </font>
    <font>
      <sz val="9"/>
      <color theme="0"/>
      <name val="Arial"/>
      <family val="2"/>
    </font>
    <font>
      <sz val="11"/>
      <name val="Arial"/>
      <family val="2"/>
    </font>
    <font>
      <sz val="10"/>
      <color theme="1"/>
      <name val="Arial"/>
      <family val="2"/>
    </font>
    <font>
      <sz val="8"/>
      <name val="Calibri"/>
      <family val="2"/>
      <scheme val="minor"/>
    </font>
    <font>
      <sz val="9"/>
      <color indexed="81"/>
      <name val="Segoe UI"/>
      <family val="2"/>
    </font>
    <font>
      <b/>
      <sz val="11"/>
      <color rgb="FFFF0000"/>
      <name val="Arial"/>
      <family val="2"/>
    </font>
    <font>
      <b/>
      <sz val="12"/>
      <color theme="1"/>
      <name val="Arial"/>
      <family val="2"/>
    </font>
    <font>
      <i/>
      <sz val="11"/>
      <color theme="1"/>
      <name val="Arial"/>
      <family val="2"/>
    </font>
    <font>
      <b/>
      <sz val="11"/>
      <name val="Arial"/>
      <family val="2"/>
    </font>
    <font>
      <sz val="11"/>
      <color theme="0"/>
      <name val="Arial"/>
      <family val="2"/>
    </font>
    <font>
      <vertAlign val="superscript"/>
      <sz val="11"/>
      <color theme="1"/>
      <name val="Arial"/>
      <family val="2"/>
    </font>
    <font>
      <sz val="11"/>
      <color theme="1"/>
      <name val="Aptos Narrow"/>
      <family val="2"/>
    </font>
    <font>
      <sz val="9"/>
      <color theme="1"/>
      <name val="Aptos Narrow"/>
      <family val="2"/>
    </font>
    <font>
      <b/>
      <sz val="10"/>
      <color theme="1"/>
      <name val="Arial"/>
      <family val="2"/>
    </font>
    <font>
      <sz val="11"/>
      <color theme="6"/>
      <name val="Arial"/>
      <family val="2"/>
    </font>
    <font>
      <b/>
      <sz val="11"/>
      <color theme="6"/>
      <name val="Arial"/>
      <family val="2"/>
    </font>
    <font>
      <vertAlign val="superscript"/>
      <sz val="9"/>
      <name val="Arial"/>
      <family val="2"/>
    </font>
  </fonts>
  <fills count="11">
    <fill>
      <patternFill patternType="none"/>
    </fill>
    <fill>
      <patternFill patternType="gray125"/>
    </fill>
    <fill>
      <patternFill patternType="solid">
        <fgColor theme="0"/>
        <bgColor indexed="64"/>
      </patternFill>
    </fill>
    <fill>
      <patternFill patternType="solid">
        <fgColor rgb="FFCCFF66"/>
        <bgColor indexed="64"/>
      </patternFill>
    </fill>
    <fill>
      <patternFill patternType="solid">
        <fgColor indexed="9"/>
        <bgColor indexed="64"/>
      </patternFill>
    </fill>
    <fill>
      <patternFill patternType="solid">
        <fgColor rgb="FFFFFF00"/>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rgb="FFEEFFDD"/>
        <bgColor indexed="64"/>
      </patternFill>
    </fill>
    <fill>
      <patternFill patternType="solid">
        <fgColor rgb="FFFFB7B7"/>
        <bgColor indexed="64"/>
      </patternFill>
    </fill>
  </fills>
  <borders count="54">
    <border>
      <left/>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style="thin">
        <color auto="1"/>
      </right>
      <top/>
      <bottom style="hair">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style="thin">
        <color auto="1"/>
      </left>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auto="1"/>
      </right>
      <top style="thin">
        <color auto="1"/>
      </top>
      <bottom/>
      <diagonal/>
    </border>
    <border>
      <left/>
      <right/>
      <top style="thin">
        <color auto="1"/>
      </top>
      <bottom/>
      <diagonal/>
    </border>
    <border>
      <left/>
      <right/>
      <top/>
      <bottom style="hair">
        <color auto="1"/>
      </bottom>
      <diagonal/>
    </border>
    <border>
      <left/>
      <right style="thin">
        <color auto="1"/>
      </right>
      <top/>
      <bottom style="hair">
        <color auto="1"/>
      </bottom>
      <diagonal/>
    </border>
    <border>
      <left style="thin">
        <color auto="1"/>
      </left>
      <right style="hair">
        <color auto="1"/>
      </right>
      <top/>
      <bottom style="hair">
        <color auto="1"/>
      </bottom>
      <diagonal/>
    </border>
    <border>
      <left style="hair">
        <color auto="1"/>
      </left>
      <right/>
      <top style="thin">
        <color auto="1"/>
      </top>
      <bottom style="thin">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thin">
        <color auto="1"/>
      </top>
      <bottom style="hair">
        <color auto="1"/>
      </bottom>
      <diagonal/>
    </border>
    <border>
      <left style="hair">
        <color auto="1"/>
      </left>
      <right/>
      <top/>
      <bottom style="hair">
        <color auto="1"/>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243">
    <xf numFmtId="0" fontId="0" fillId="0" borderId="0" xfId="0"/>
    <xf numFmtId="0" fontId="3" fillId="0" borderId="1" xfId="0" applyFont="1" applyBorder="1" applyAlignment="1">
      <alignment horizontal="center" wrapText="1"/>
    </xf>
    <xf numFmtId="0" fontId="3" fillId="2" borderId="1" xfId="0" applyFont="1" applyFill="1" applyBorder="1" applyAlignment="1">
      <alignment horizontal="center" wrapText="1"/>
    </xf>
    <xf numFmtId="0" fontId="3" fillId="3" borderId="0" xfId="0" applyFont="1" applyFill="1" applyAlignment="1" applyProtection="1">
      <alignment horizontal="center" wrapText="1"/>
      <protection locked="0"/>
    </xf>
    <xf numFmtId="0" fontId="3" fillId="4" borderId="2" xfId="0" applyFont="1" applyFill="1" applyBorder="1" applyAlignment="1">
      <alignment horizontal="left" wrapText="1"/>
    </xf>
    <xf numFmtId="0" fontId="3" fillId="2" borderId="3" xfId="0" applyFont="1" applyFill="1" applyBorder="1" applyAlignment="1">
      <alignment wrapText="1"/>
    </xf>
    <xf numFmtId="164" fontId="4" fillId="0" borderId="0" xfId="1" applyNumberFormat="1" applyFont="1" applyAlignment="1">
      <alignment wrapText="1"/>
    </xf>
    <xf numFmtId="0" fontId="4" fillId="0" borderId="0" xfId="0" applyFont="1" applyAlignment="1">
      <alignment wrapText="1"/>
    </xf>
    <xf numFmtId="0" fontId="4" fillId="0" borderId="0" xfId="0" applyFont="1" applyAlignment="1">
      <alignment horizontal="left" wrapText="1"/>
    </xf>
    <xf numFmtId="0" fontId="5" fillId="0" borderId="0" xfId="0" applyFont="1"/>
    <xf numFmtId="0" fontId="3" fillId="5" borderId="4" xfId="0" applyFont="1" applyFill="1" applyBorder="1" applyAlignment="1">
      <alignment horizontal="center" wrapText="1"/>
    </xf>
    <xf numFmtId="0" fontId="3" fillId="2" borderId="5" xfId="0" applyFont="1" applyFill="1" applyBorder="1" applyAlignment="1">
      <alignment horizontal="center" wrapText="1"/>
    </xf>
    <xf numFmtId="0" fontId="4" fillId="5" borderId="6" xfId="0" applyFont="1" applyFill="1" applyBorder="1" applyAlignment="1">
      <alignment horizontal="center" wrapText="1"/>
    </xf>
    <xf numFmtId="0" fontId="3" fillId="4" borderId="7" xfId="0" applyFont="1" applyFill="1" applyBorder="1" applyAlignment="1">
      <alignment horizontal="left" wrapText="1"/>
    </xf>
    <xf numFmtId="0" fontId="3" fillId="4" borderId="2" xfId="0" applyFont="1" applyFill="1" applyBorder="1" applyAlignment="1">
      <alignment horizontal="center" wrapText="1"/>
    </xf>
    <xf numFmtId="0" fontId="3" fillId="2" borderId="2" xfId="0" applyFont="1" applyFill="1" applyBorder="1" applyAlignment="1">
      <alignment horizontal="center" wrapText="1"/>
    </xf>
    <xf numFmtId="0" fontId="3" fillId="4" borderId="3" xfId="0" applyFont="1" applyFill="1" applyBorder="1" applyAlignment="1">
      <alignment horizontal="left" wrapText="1"/>
    </xf>
    <xf numFmtId="0" fontId="3" fillId="6" borderId="3" xfId="0" applyFont="1" applyFill="1" applyBorder="1" applyAlignment="1">
      <alignment wrapText="1"/>
    </xf>
    <xf numFmtId="0" fontId="3" fillId="7" borderId="3" xfId="0" applyFont="1" applyFill="1" applyBorder="1" applyAlignment="1">
      <alignment wrapText="1"/>
    </xf>
    <xf numFmtId="0" fontId="3" fillId="8" borderId="3" xfId="0" applyFont="1" applyFill="1" applyBorder="1" applyAlignment="1">
      <alignment wrapText="1"/>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xf numFmtId="0" fontId="7" fillId="0" borderId="0" xfId="0" applyFont="1" applyAlignment="1">
      <alignment vertical="top" wrapText="1"/>
    </xf>
    <xf numFmtId="0" fontId="6" fillId="0" borderId="0" xfId="0" applyFont="1" applyAlignment="1">
      <alignment vertical="top" wrapText="1"/>
    </xf>
    <xf numFmtId="0" fontId="8" fillId="5" borderId="0" xfId="0" applyFont="1" applyFill="1" applyAlignment="1">
      <alignment horizontal="center" vertical="center"/>
    </xf>
    <xf numFmtId="0" fontId="3" fillId="0" borderId="0" xfId="0" applyFont="1" applyAlignment="1">
      <alignment horizontal="center"/>
    </xf>
    <xf numFmtId="0" fontId="8" fillId="9" borderId="0" xfId="0" applyFont="1" applyFill="1" applyAlignment="1">
      <alignment horizontal="center" vertical="center"/>
    </xf>
    <xf numFmtId="0" fontId="8" fillId="0" borderId="0" xfId="0" applyFont="1" applyAlignment="1">
      <alignment vertical="center"/>
    </xf>
    <xf numFmtId="0" fontId="4" fillId="0" borderId="0" xfId="0" applyFont="1" applyAlignment="1">
      <alignment horizontal="center" vertical="center"/>
    </xf>
    <xf numFmtId="0" fontId="3" fillId="0" borderId="0" xfId="0" applyFont="1"/>
    <xf numFmtId="0" fontId="4" fillId="4" borderId="0" xfId="0" applyFont="1" applyFill="1" applyAlignment="1">
      <alignment horizontal="center" vertical="center"/>
    </xf>
    <xf numFmtId="0" fontId="4" fillId="4" borderId="0" xfId="0" applyFont="1" applyFill="1"/>
    <xf numFmtId="0" fontId="4" fillId="0" borderId="0" xfId="0" applyFont="1"/>
    <xf numFmtId="0" fontId="3" fillId="4" borderId="0" xfId="0" applyFont="1" applyFill="1" applyAlignment="1">
      <alignment horizontal="right" vertical="center"/>
    </xf>
    <xf numFmtId="0" fontId="9" fillId="4" borderId="0" xfId="0" applyFont="1" applyFill="1" applyAlignment="1">
      <alignment horizontal="left" vertical="center"/>
    </xf>
    <xf numFmtId="0" fontId="9" fillId="4" borderId="0" xfId="0" applyFont="1" applyFill="1"/>
    <xf numFmtId="0" fontId="3" fillId="4" borderId="0" xfId="0" applyFont="1" applyFill="1"/>
    <xf numFmtId="0" fontId="6" fillId="0" borderId="0" xfId="0" applyFont="1" applyAlignment="1">
      <alignment wrapText="1"/>
    </xf>
    <xf numFmtId="0" fontId="6" fillId="0" borderId="0" xfId="0" applyFont="1"/>
    <xf numFmtId="0" fontId="8" fillId="0" borderId="0" xfId="0" applyFont="1" applyAlignment="1">
      <alignment horizontal="center" vertical="center"/>
    </xf>
    <xf numFmtId="0" fontId="3" fillId="0" borderId="0" xfId="0" applyFont="1" applyAlignment="1">
      <alignment horizontal="right" vertical="center"/>
    </xf>
    <xf numFmtId="0" fontId="9" fillId="0" borderId="0" xfId="0" applyFont="1" applyAlignment="1">
      <alignment horizontal="left" vertical="center"/>
    </xf>
    <xf numFmtId="0" fontId="9" fillId="0" borderId="0" xfId="0" applyFont="1"/>
    <xf numFmtId="0" fontId="7" fillId="0" borderId="0" xfId="0" applyFont="1" applyAlignment="1">
      <alignment vertical="center"/>
    </xf>
    <xf numFmtId="0" fontId="10" fillId="0" borderId="0" xfId="0" applyFont="1" applyAlignment="1">
      <alignment horizontal="center" vertical="top" wrapText="1"/>
    </xf>
    <xf numFmtId="0" fontId="7" fillId="0" borderId="0" xfId="0" applyFont="1" applyAlignment="1">
      <alignment vertical="center" wrapText="1"/>
    </xf>
    <xf numFmtId="0" fontId="14" fillId="10" borderId="18" xfId="0" applyFont="1" applyFill="1" applyBorder="1" applyAlignment="1">
      <alignment horizontal="center" vertical="center"/>
    </xf>
    <xf numFmtId="0" fontId="11" fillId="0" borderId="36" xfId="0" applyFont="1" applyBorder="1" applyAlignment="1">
      <alignment horizontal="justify" vertical="center" wrapText="1"/>
    </xf>
    <xf numFmtId="0" fontId="11" fillId="0" borderId="36" xfId="0" applyFont="1" applyBorder="1" applyAlignment="1">
      <alignment wrapText="1"/>
    </xf>
    <xf numFmtId="0" fontId="11" fillId="0" borderId="0" xfId="0" applyFont="1" applyAlignment="1">
      <alignment wrapText="1"/>
    </xf>
    <xf numFmtId="0" fontId="11" fillId="0" borderId="36" xfId="0" applyFont="1" applyBorder="1" applyAlignment="1">
      <alignment horizontal="center" wrapText="1"/>
    </xf>
    <xf numFmtId="0" fontId="11" fillId="0" borderId="36" xfId="0" applyFont="1" applyBorder="1" applyAlignment="1">
      <alignment horizontal="center" vertical="center" wrapText="1"/>
    </xf>
    <xf numFmtId="0" fontId="15" fillId="0" borderId="0" xfId="0" applyFont="1" applyAlignment="1">
      <alignment wrapText="1"/>
    </xf>
    <xf numFmtId="0" fontId="10" fillId="0" borderId="7" xfId="0" applyFont="1" applyBorder="1" applyAlignment="1">
      <alignment vertical="center"/>
    </xf>
    <xf numFmtId="0" fontId="0" fillId="0" borderId="0" xfId="0" applyAlignment="1">
      <alignment vertical="center"/>
    </xf>
    <xf numFmtId="0" fontId="10" fillId="0" borderId="24" xfId="0" applyFont="1" applyBorder="1" applyAlignment="1">
      <alignment vertical="center"/>
    </xf>
    <xf numFmtId="0" fontId="14" fillId="10" borderId="15" xfId="0" applyFont="1" applyFill="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18" xfId="0" applyFont="1" applyBorder="1" applyAlignment="1">
      <alignment horizontal="center" vertical="center"/>
    </xf>
    <xf numFmtId="0" fontId="10" fillId="0" borderId="0" xfId="0" applyFont="1"/>
    <xf numFmtId="0" fontId="6" fillId="0" borderId="42" xfId="0" applyFont="1" applyBorder="1" applyAlignment="1">
      <alignment horizontal="left"/>
    </xf>
    <xf numFmtId="0" fontId="10" fillId="5" borderId="12" xfId="0" applyFont="1" applyFill="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27" xfId="0" applyFont="1" applyBorder="1" applyAlignment="1">
      <alignment horizontal="center" vertical="center" wrapText="1"/>
    </xf>
    <xf numFmtId="0" fontId="6" fillId="0" borderId="28" xfId="0" applyFont="1" applyBorder="1" applyAlignment="1">
      <alignment horizontal="center"/>
    </xf>
    <xf numFmtId="0" fontId="18" fillId="0" borderId="3"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5" fillId="0" borderId="9" xfId="0" applyFont="1" applyBorder="1"/>
    <xf numFmtId="0" fontId="5" fillId="0" borderId="9" xfId="0" applyFont="1" applyBorder="1" applyAlignment="1">
      <alignment horizontal="center"/>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0" fillId="0" borderId="9" xfId="0" applyFont="1" applyBorder="1" applyAlignment="1">
      <alignment horizontal="center" vertical="center"/>
    </xf>
    <xf numFmtId="0" fontId="17" fillId="0" borderId="9" xfId="0" applyFont="1" applyBorder="1" applyAlignment="1">
      <alignment horizontal="left"/>
    </xf>
    <xf numFmtId="0" fontId="6" fillId="0" borderId="9" xfId="0" applyFont="1" applyBorder="1" applyAlignment="1">
      <alignment horizontal="left"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vertical="center" wrapText="1"/>
    </xf>
    <xf numFmtId="0" fontId="6" fillId="0" borderId="30" xfId="0" applyFont="1" applyBorder="1" applyAlignment="1">
      <alignment vertical="center"/>
    </xf>
    <xf numFmtId="0" fontId="6" fillId="0" borderId="21" xfId="0" applyFont="1" applyBorder="1" applyAlignment="1">
      <alignment vertical="center"/>
    </xf>
    <xf numFmtId="0" fontId="6" fillId="0" borderId="12" xfId="0" applyFont="1" applyBorder="1" applyAlignment="1">
      <alignment horizontal="center" wrapText="1"/>
    </xf>
    <xf numFmtId="0" fontId="6" fillId="0" borderId="13" xfId="0" applyFont="1" applyBorder="1" applyAlignment="1">
      <alignment horizontal="center" wrapText="1"/>
    </xf>
    <xf numFmtId="0" fontId="6" fillId="0" borderId="37" xfId="0" applyFont="1" applyBorder="1" applyAlignment="1">
      <alignment horizontal="center" wrapText="1"/>
    </xf>
    <xf numFmtId="0" fontId="6" fillId="0" borderId="38" xfId="0" applyFont="1" applyBorder="1" applyAlignment="1">
      <alignment horizontal="center" wrapText="1"/>
    </xf>
    <xf numFmtId="0" fontId="6" fillId="0" borderId="48" xfId="0" applyFont="1" applyBorder="1" applyAlignment="1">
      <alignment horizontal="center" vertical="center" wrapText="1"/>
    </xf>
    <xf numFmtId="0" fontId="6" fillId="0" borderId="19" xfId="0" applyFont="1" applyBorder="1" applyAlignment="1">
      <alignment horizontal="center" vertical="center" wrapText="1"/>
    </xf>
    <xf numFmtId="9" fontId="20" fillId="0" borderId="26" xfId="2" applyFont="1" applyBorder="1" applyAlignment="1" applyProtection="1">
      <alignment horizontal="center" vertical="center" wrapText="1"/>
    </xf>
    <xf numFmtId="0" fontId="6" fillId="0" borderId="29" xfId="0" applyFont="1" applyBorder="1" applyAlignment="1">
      <alignment horizontal="center" wrapText="1"/>
    </xf>
    <xf numFmtId="0" fontId="22" fillId="0" borderId="36" xfId="0" applyFont="1" applyBorder="1" applyAlignment="1">
      <alignment wrapText="1"/>
    </xf>
    <xf numFmtId="0" fontId="11" fillId="0" borderId="36" xfId="0" applyFont="1" applyBorder="1" applyAlignment="1">
      <alignment horizontal="right" wrapText="1"/>
    </xf>
    <xf numFmtId="9" fontId="11" fillId="0" borderId="36" xfId="0" applyNumberFormat="1" applyFont="1" applyBorder="1" applyAlignment="1">
      <alignment wrapText="1"/>
    </xf>
    <xf numFmtId="0" fontId="23" fillId="0" borderId="30" xfId="0" applyFont="1" applyBorder="1" applyAlignment="1">
      <alignment vertical="center"/>
    </xf>
    <xf numFmtId="0" fontId="23" fillId="0" borderId="31" xfId="0" applyFont="1" applyBorder="1" applyAlignment="1">
      <alignment vertical="center"/>
    </xf>
    <xf numFmtId="0" fontId="23" fillId="0" borderId="2" xfId="0" applyFont="1" applyBorder="1" applyAlignment="1">
      <alignment horizontal="center" vertical="center"/>
    </xf>
    <xf numFmtId="0" fontId="23" fillId="0" borderId="51" xfId="0" applyFont="1" applyBorder="1" applyAlignment="1">
      <alignment horizontal="center" vertical="center"/>
    </xf>
    <xf numFmtId="166" fontId="23" fillId="0" borderId="23" xfId="0" applyNumberFormat="1" applyFont="1" applyBorder="1" applyAlignment="1">
      <alignment horizontal="center" vertical="center"/>
    </xf>
    <xf numFmtId="0" fontId="24" fillId="0" borderId="15" xfId="0" applyFont="1" applyBorder="1" applyAlignment="1">
      <alignment horizontal="center" vertical="center"/>
    </xf>
    <xf numFmtId="0" fontId="23" fillId="0" borderId="52" xfId="0" applyFont="1" applyBorder="1" applyAlignment="1">
      <alignment horizontal="center" vertical="center"/>
    </xf>
    <xf numFmtId="166" fontId="23" fillId="0" borderId="31" xfId="0" applyNumberFormat="1" applyFont="1" applyBorder="1" applyAlignment="1">
      <alignment horizontal="center" vertical="center"/>
    </xf>
    <xf numFmtId="0" fontId="21" fillId="0" borderId="0" xfId="0" applyFont="1" applyAlignment="1">
      <alignment wrapText="1"/>
    </xf>
    <xf numFmtId="0" fontId="1" fillId="0" borderId="0" xfId="0" applyFont="1"/>
    <xf numFmtId="0" fontId="1" fillId="0" borderId="0" xfId="0" applyFont="1" applyAlignment="1">
      <alignment vertical="top" wrapText="1"/>
    </xf>
    <xf numFmtId="0" fontId="1" fillId="0" borderId="20" xfId="0" applyFont="1" applyBorder="1" applyAlignment="1">
      <alignment vertical="center" wrapText="1"/>
    </xf>
    <xf numFmtId="0" fontId="1" fillId="0" borderId="23" xfId="0" applyFont="1" applyBorder="1" applyAlignment="1">
      <alignment horizontal="left" vertical="center"/>
    </xf>
    <xf numFmtId="3" fontId="1" fillId="5" borderId="13" xfId="0" applyNumberFormat="1" applyFont="1" applyFill="1" applyBorder="1" applyAlignment="1" applyProtection="1">
      <alignment horizontal="center" vertical="center"/>
      <protection locked="0"/>
    </xf>
    <xf numFmtId="0" fontId="1" fillId="0" borderId="0" xfId="0" applyFont="1" applyAlignment="1">
      <alignment vertical="center" wrapText="1"/>
    </xf>
    <xf numFmtId="0" fontId="1" fillId="0" borderId="30"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31" xfId="0" applyFont="1" applyBorder="1" applyAlignment="1">
      <alignment vertical="center"/>
    </xf>
    <xf numFmtId="0" fontId="1" fillId="9" borderId="27" xfId="0" applyFont="1" applyFill="1" applyBorder="1" applyAlignment="1" applyProtection="1">
      <alignment horizontal="center" vertical="center" wrapText="1"/>
      <protection locked="0"/>
    </xf>
    <xf numFmtId="0" fontId="1" fillId="0" borderId="0" xfId="0" applyFont="1" applyAlignment="1">
      <alignment vertical="center"/>
    </xf>
    <xf numFmtId="0" fontId="1" fillId="0" borderId="21" xfId="0" applyFont="1" applyBorder="1" applyAlignment="1">
      <alignment vertical="center" wrapText="1"/>
    </xf>
    <xf numFmtId="0" fontId="1" fillId="0" borderId="32" xfId="0" applyFont="1" applyBorder="1" applyAlignment="1">
      <alignment horizontal="left" vertical="center"/>
    </xf>
    <xf numFmtId="3" fontId="1" fillId="5" borderId="15" xfId="0" applyNumberFormat="1" applyFont="1" applyFill="1" applyBorder="1" applyAlignment="1" applyProtection="1">
      <alignment horizontal="center" vertical="center"/>
      <protection locked="0"/>
    </xf>
    <xf numFmtId="0" fontId="1" fillId="0" borderId="7" xfId="0" applyFont="1" applyBorder="1" applyAlignment="1">
      <alignment vertical="center"/>
    </xf>
    <xf numFmtId="3" fontId="1" fillId="0" borderId="15" xfId="0" applyNumberFormat="1" applyFont="1" applyBorder="1" applyAlignment="1" applyProtection="1">
      <alignment horizontal="center" vertical="center"/>
      <protection locked="0"/>
    </xf>
    <xf numFmtId="0" fontId="1" fillId="0" borderId="15" xfId="0" applyFont="1" applyBorder="1" applyAlignment="1">
      <alignment horizontal="center" vertical="center"/>
    </xf>
    <xf numFmtId="0" fontId="1" fillId="9" borderId="15" xfId="0" applyFont="1" applyFill="1" applyBorder="1" applyAlignment="1" applyProtection="1">
      <alignment horizontal="center" vertical="center" wrapText="1"/>
      <protection locked="0"/>
    </xf>
    <xf numFmtId="0" fontId="1" fillId="0" borderId="22" xfId="0" applyFont="1" applyBorder="1" applyAlignment="1">
      <alignment vertical="center" wrapText="1"/>
    </xf>
    <xf numFmtId="3" fontId="1" fillId="0" borderId="18" xfId="0" applyNumberFormat="1" applyFont="1" applyBorder="1" applyAlignment="1" applyProtection="1">
      <alignment horizontal="center" vertical="center"/>
      <protection locked="0"/>
    </xf>
    <xf numFmtId="0" fontId="1" fillId="0" borderId="8" xfId="0" applyFont="1" applyBorder="1" applyAlignment="1">
      <alignment vertical="center" wrapText="1"/>
    </xf>
    <xf numFmtId="0" fontId="1" fillId="0" borderId="19" xfId="0" applyFont="1" applyBorder="1" applyAlignment="1">
      <alignment vertical="center" wrapText="1"/>
    </xf>
    <xf numFmtId="0" fontId="1" fillId="0" borderId="2" xfId="0" applyFont="1" applyBorder="1" applyAlignment="1">
      <alignment vertical="center"/>
    </xf>
    <xf numFmtId="0" fontId="1" fillId="0" borderId="51" xfId="0" applyFont="1" applyBorder="1" applyAlignment="1">
      <alignment vertical="center"/>
    </xf>
    <xf numFmtId="0" fontId="1" fillId="0" borderId="27" xfId="0" applyFont="1" applyBorder="1" applyAlignment="1">
      <alignment vertical="center"/>
    </xf>
    <xf numFmtId="0" fontId="1" fillId="0" borderId="7" xfId="0" applyFont="1" applyBorder="1" applyAlignment="1">
      <alignment vertical="center" wrapText="1"/>
    </xf>
    <xf numFmtId="165" fontId="1" fillId="0" borderId="3" xfId="0" applyNumberFormat="1" applyFont="1" applyBorder="1" applyAlignment="1">
      <alignment horizontal="center" vertical="center"/>
    </xf>
    <xf numFmtId="165" fontId="1" fillId="0" borderId="25" xfId="0" applyNumberFormat="1" applyFont="1" applyBorder="1" applyAlignment="1">
      <alignment horizontal="center" vertical="center"/>
    </xf>
    <xf numFmtId="165" fontId="1" fillId="0" borderId="7" xfId="0" applyNumberFormat="1" applyFont="1" applyBorder="1" applyAlignment="1">
      <alignment horizontal="center" vertical="center"/>
    </xf>
    <xf numFmtId="0" fontId="1" fillId="0" borderId="24" xfId="0" applyFont="1" applyBorder="1" applyAlignment="1">
      <alignment vertical="center" wrapText="1"/>
    </xf>
    <xf numFmtId="165" fontId="1" fillId="0" borderId="17" xfId="0" applyNumberFormat="1" applyFont="1" applyBorder="1" applyAlignment="1">
      <alignment horizontal="center" vertical="center"/>
    </xf>
    <xf numFmtId="165" fontId="1" fillId="0" borderId="26" xfId="0" applyNumberFormat="1" applyFont="1" applyBorder="1" applyAlignment="1">
      <alignment horizontal="center" vertical="center"/>
    </xf>
    <xf numFmtId="165" fontId="1" fillId="0" borderId="24" xfId="0" applyNumberFormat="1" applyFont="1" applyBorder="1" applyAlignment="1">
      <alignment horizontal="center" vertical="center"/>
    </xf>
    <xf numFmtId="3" fontId="1" fillId="5" borderId="13" xfId="0" applyNumberFormat="1" applyFont="1" applyFill="1" applyBorder="1" applyAlignment="1" applyProtection="1">
      <alignment horizontal="center" vertical="center" wrapText="1"/>
      <protection locked="0"/>
    </xf>
    <xf numFmtId="3" fontId="1" fillId="0" borderId="0" xfId="0" applyNumberFormat="1" applyFont="1" applyAlignment="1">
      <alignment horizontal="center" vertical="center" wrapText="1"/>
    </xf>
    <xf numFmtId="0" fontId="1" fillId="0" borderId="24" xfId="0" applyFont="1" applyBorder="1" applyAlignment="1">
      <alignment horizontal="left" vertical="center"/>
    </xf>
    <xf numFmtId="3" fontId="1" fillId="5" borderId="18"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0" borderId="0" xfId="0" applyFont="1" applyAlignment="1">
      <alignment horizontal="center"/>
    </xf>
    <xf numFmtId="0" fontId="1" fillId="0" borderId="20" xfId="0" applyFont="1" applyBorder="1"/>
    <xf numFmtId="0" fontId="1" fillId="0" borderId="23" xfId="0" applyFont="1" applyBorder="1"/>
    <xf numFmtId="0" fontId="1" fillId="0" borderId="24" xfId="0" applyFont="1" applyBorder="1" applyAlignment="1">
      <alignment vertical="center"/>
    </xf>
    <xf numFmtId="9" fontId="1" fillId="0" borderId="17" xfId="2" applyFont="1" applyBorder="1" applyAlignment="1" applyProtection="1">
      <alignment horizontal="center" vertical="center" wrapText="1"/>
    </xf>
    <xf numFmtId="9" fontId="1" fillId="0" borderId="24" xfId="2" applyFont="1" applyBorder="1" applyAlignment="1" applyProtection="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3" fontId="1" fillId="5" borderId="10" xfId="0" applyNumberFormat="1" applyFont="1" applyFill="1" applyBorder="1" applyAlignment="1" applyProtection="1">
      <alignment horizontal="center" vertical="center" wrapText="1"/>
      <protection locked="0"/>
    </xf>
    <xf numFmtId="3" fontId="1" fillId="0" borderId="42" xfId="0" applyNumberFormat="1" applyFont="1" applyBorder="1" applyAlignment="1">
      <alignment horizontal="center" vertical="center"/>
    </xf>
    <xf numFmtId="0" fontId="1" fillId="0" borderId="11" xfId="0" applyFont="1" applyBorder="1" applyAlignment="1">
      <alignment horizontal="left" vertical="center"/>
    </xf>
    <xf numFmtId="0" fontId="1" fillId="0" borderId="16" xfId="0" applyFont="1" applyBorder="1" applyAlignment="1">
      <alignment horizontal="left" vertical="center"/>
    </xf>
    <xf numFmtId="0" fontId="1" fillId="0" borderId="47" xfId="0" applyFont="1" applyBorder="1" applyAlignment="1">
      <alignment horizontal="left" vertical="center" wrapText="1"/>
    </xf>
    <xf numFmtId="0" fontId="1" fillId="0" borderId="31" xfId="0" applyFont="1" applyBorder="1" applyAlignment="1">
      <alignment horizontal="left" vertical="center" wrapText="1"/>
    </xf>
    <xf numFmtId="0" fontId="1" fillId="0" borderId="14" xfId="0" applyFont="1" applyBorder="1" applyAlignment="1">
      <alignment horizontal="left" vertical="center" wrapText="1"/>
    </xf>
    <xf numFmtId="0" fontId="1" fillId="0" borderId="16" xfId="0" applyFont="1" applyBorder="1" applyAlignment="1">
      <alignment horizontal="left" vertical="center" wrapText="1"/>
    </xf>
    <xf numFmtId="0" fontId="1" fillId="0" borderId="8" xfId="0" applyFont="1" applyBorder="1"/>
    <xf numFmtId="0" fontId="1" fillId="0" borderId="9" xfId="0" applyFont="1" applyBorder="1"/>
    <xf numFmtId="0" fontId="1" fillId="0" borderId="23" xfId="0" applyFont="1" applyBorder="1" applyAlignment="1">
      <alignment vertical="center" wrapText="1"/>
    </xf>
    <xf numFmtId="3" fontId="1" fillId="0" borderId="2" xfId="2" applyNumberFormat="1" applyFont="1" applyBorder="1" applyAlignment="1">
      <alignment horizontal="center" vertical="center" wrapText="1"/>
    </xf>
    <xf numFmtId="0" fontId="1" fillId="0" borderId="34" xfId="0" applyFont="1" applyBorder="1" applyAlignment="1">
      <alignment vertical="center" wrapText="1"/>
    </xf>
    <xf numFmtId="3" fontId="1" fillId="0" borderId="17" xfId="2" applyNumberFormat="1" applyFont="1" applyBorder="1" applyAlignment="1">
      <alignment horizontal="center" vertical="center" wrapText="1"/>
    </xf>
    <xf numFmtId="0" fontId="1" fillId="0" borderId="40" xfId="0" applyFont="1" applyBorder="1"/>
    <xf numFmtId="0" fontId="1" fillId="0" borderId="39" xfId="0" applyFont="1" applyBorder="1"/>
    <xf numFmtId="0" fontId="1" fillId="0" borderId="19" xfId="0" applyFont="1" applyBorder="1" applyAlignment="1">
      <alignment vertical="center"/>
    </xf>
    <xf numFmtId="165" fontId="1" fillId="0" borderId="28" xfId="2" applyNumberFormat="1" applyFont="1" applyBorder="1" applyAlignment="1">
      <alignment horizontal="center" vertical="center" wrapText="1"/>
    </xf>
    <xf numFmtId="165" fontId="1" fillId="0" borderId="48" xfId="2" applyNumberFormat="1" applyFont="1" applyBorder="1" applyAlignment="1">
      <alignment horizontal="center" vertical="center" wrapText="1"/>
    </xf>
    <xf numFmtId="165" fontId="1" fillId="0" borderId="19" xfId="2" applyNumberFormat="1" applyFont="1" applyBorder="1" applyAlignment="1">
      <alignment horizontal="center" vertical="center" wrapText="1"/>
    </xf>
    <xf numFmtId="0" fontId="1" fillId="0" borderId="20" xfId="0" applyFont="1" applyBorder="1" applyAlignment="1">
      <alignment wrapText="1"/>
    </xf>
    <xf numFmtId="0" fontId="1" fillId="0" borderId="23" xfId="0" applyFont="1" applyBorder="1" applyAlignment="1">
      <alignment wrapText="1"/>
    </xf>
    <xf numFmtId="9" fontId="1" fillId="0" borderId="17" xfId="2" applyFont="1" applyBorder="1" applyAlignment="1">
      <alignment horizontal="center" vertical="center" wrapText="1"/>
    </xf>
    <xf numFmtId="9" fontId="1" fillId="0" borderId="26" xfId="2" applyFont="1" applyBorder="1" applyAlignment="1">
      <alignment horizontal="right" vertical="center" wrapText="1"/>
    </xf>
    <xf numFmtId="9" fontId="1" fillId="0" borderId="24" xfId="2" applyFont="1" applyBorder="1" applyAlignment="1">
      <alignment horizontal="center" vertical="center" wrapText="1"/>
    </xf>
    <xf numFmtId="3" fontId="1" fillId="5" borderId="29" xfId="0" applyNumberFormat="1" applyFont="1" applyFill="1" applyBorder="1" applyAlignment="1" applyProtection="1">
      <alignment horizontal="center" vertical="center"/>
      <protection locked="0"/>
    </xf>
    <xf numFmtId="0" fontId="1" fillId="9" borderId="13" xfId="0" applyFont="1" applyFill="1" applyBorder="1" applyAlignment="1" applyProtection="1">
      <alignment horizontal="center" vertical="center" wrapText="1"/>
      <protection locked="0"/>
    </xf>
    <xf numFmtId="2" fontId="1" fillId="0" borderId="0" xfId="0" applyNumberFormat="1" applyFont="1" applyAlignment="1">
      <alignment vertical="center" wrapText="1"/>
    </xf>
    <xf numFmtId="3" fontId="1" fillId="5" borderId="18" xfId="0" applyNumberFormat="1" applyFont="1" applyFill="1" applyBorder="1" applyAlignment="1" applyProtection="1">
      <alignment horizontal="center" vertical="center"/>
      <protection locked="0"/>
    </xf>
    <xf numFmtId="0" fontId="1" fillId="9" borderId="51" xfId="0" applyFont="1" applyFill="1" applyBorder="1" applyAlignment="1" applyProtection="1">
      <alignment horizontal="center" vertical="center" wrapText="1"/>
      <protection locked="0"/>
    </xf>
    <xf numFmtId="0" fontId="1" fillId="9" borderId="25" xfId="0" applyFont="1" applyFill="1" applyBorder="1" applyAlignment="1" applyProtection="1">
      <alignment horizontal="center" vertical="center" wrapText="1"/>
      <protection locked="0"/>
    </xf>
    <xf numFmtId="9" fontId="1" fillId="0" borderId="0" xfId="2" applyFont="1" applyAlignment="1">
      <alignment vertical="center"/>
    </xf>
    <xf numFmtId="165" fontId="1" fillId="5" borderId="18" xfId="0" applyNumberFormat="1" applyFont="1" applyFill="1" applyBorder="1" applyAlignment="1" applyProtection="1">
      <alignment horizontal="center" vertical="center"/>
      <protection locked="0"/>
    </xf>
    <xf numFmtId="0" fontId="1" fillId="0" borderId="41" xfId="0" applyFont="1" applyBorder="1" applyAlignment="1">
      <alignment vertical="center"/>
    </xf>
    <xf numFmtId="0" fontId="1" fillId="0" borderId="42" xfId="0" applyFont="1" applyBorder="1" applyAlignment="1">
      <alignment vertical="center"/>
    </xf>
    <xf numFmtId="165" fontId="1" fillId="0" borderId="49" xfId="0" applyNumberFormat="1" applyFont="1" applyBorder="1" applyAlignment="1">
      <alignment horizontal="right" vertical="center"/>
    </xf>
    <xf numFmtId="165" fontId="1" fillId="0" borderId="50" xfId="0" applyNumberFormat="1" applyFont="1" applyBorder="1" applyAlignment="1">
      <alignment horizontal="center" vertical="center"/>
    </xf>
    <xf numFmtId="0" fontId="1" fillId="0" borderId="11" xfId="0" applyFont="1" applyBorder="1" applyAlignment="1">
      <alignment vertical="center" wrapText="1"/>
    </xf>
    <xf numFmtId="0" fontId="1" fillId="0" borderId="14" xfId="0" applyFont="1" applyBorder="1" applyAlignment="1">
      <alignment vertical="top"/>
    </xf>
    <xf numFmtId="0" fontId="1" fillId="0" borderId="21" xfId="0" applyFont="1" applyBorder="1" applyAlignment="1">
      <alignment vertical="top"/>
    </xf>
    <xf numFmtId="0" fontId="1" fillId="0" borderId="32" xfId="0" applyFont="1" applyBorder="1" applyAlignment="1">
      <alignment vertical="top"/>
    </xf>
    <xf numFmtId="0" fontId="1" fillId="0" borderId="32" xfId="0" applyFont="1" applyBorder="1" applyAlignment="1">
      <alignment vertical="center"/>
    </xf>
    <xf numFmtId="0" fontId="1" fillId="0" borderId="33" xfId="0" applyFont="1" applyBorder="1" applyAlignment="1">
      <alignment vertical="center"/>
    </xf>
    <xf numFmtId="0" fontId="1" fillId="0" borderId="14" xfId="0" applyFont="1" applyBorder="1" applyAlignment="1">
      <alignment vertical="center" wrapText="1"/>
    </xf>
    <xf numFmtId="0" fontId="1" fillId="0" borderId="16" xfId="0" applyFont="1" applyBorder="1" applyAlignment="1">
      <alignment vertical="top"/>
    </xf>
    <xf numFmtId="0" fontId="1" fillId="0" borderId="0" xfId="0" applyFont="1" applyAlignment="1">
      <alignment vertical="top"/>
    </xf>
    <xf numFmtId="0" fontId="1" fillId="0" borderId="16" xfId="0" applyFont="1" applyBorder="1" applyAlignment="1">
      <alignment vertical="center" wrapText="1"/>
    </xf>
    <xf numFmtId="0" fontId="1" fillId="0" borderId="11" xfId="0" applyFont="1" applyBorder="1"/>
    <xf numFmtId="9" fontId="1" fillId="0" borderId="26" xfId="2" applyFont="1" applyBorder="1" applyAlignment="1">
      <alignment horizontal="center" vertical="center" wrapText="1"/>
    </xf>
    <xf numFmtId="0" fontId="6" fillId="0" borderId="9" xfId="0" applyFont="1" applyBorder="1" applyAlignment="1">
      <alignment horizontal="left" vertical="center" indent="1"/>
    </xf>
    <xf numFmtId="0" fontId="5" fillId="0" borderId="9" xfId="0" applyFont="1" applyBorder="1" applyAlignment="1">
      <alignment horizontal="center" vertical="center"/>
    </xf>
    <xf numFmtId="0" fontId="5" fillId="0" borderId="9" xfId="0" applyFont="1" applyBorder="1" applyAlignment="1">
      <alignment horizontal="left"/>
    </xf>
    <xf numFmtId="0" fontId="5" fillId="0" borderId="9" xfId="0" applyFont="1" applyBorder="1" applyAlignment="1">
      <alignment horizontal="left" vertical="center"/>
    </xf>
    <xf numFmtId="0" fontId="6" fillId="0" borderId="9" xfId="0" applyFont="1" applyBorder="1" applyAlignment="1">
      <alignment horizontal="left" vertical="center" wrapText="1" indent="1"/>
    </xf>
    <xf numFmtId="0" fontId="6" fillId="0" borderId="9" xfId="0" applyFont="1" applyBorder="1" applyAlignment="1">
      <alignment horizontal="right" vertical="center" wrapText="1"/>
    </xf>
    <xf numFmtId="0" fontId="16" fillId="0" borderId="0" xfId="0" applyFont="1" applyAlignment="1">
      <alignment vertical="center" wrapText="1"/>
    </xf>
    <xf numFmtId="0" fontId="6" fillId="0" borderId="4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1" xfId="0" applyFont="1" applyBorder="1" applyAlignment="1">
      <alignment horizontal="center" wrapText="1"/>
    </xf>
    <xf numFmtId="0" fontId="6" fillId="0" borderId="23" xfId="0" applyFont="1" applyBorder="1" applyAlignment="1">
      <alignment horizontal="center" wrapText="1"/>
    </xf>
    <xf numFmtId="0" fontId="1" fillId="0" borderId="20" xfId="0" applyFont="1" applyBorder="1" applyAlignment="1">
      <alignment vertical="center" wrapText="1"/>
    </xf>
    <xf numFmtId="0" fontId="1" fillId="0" borderId="23" xfId="0" applyFont="1" applyBorder="1" applyAlignment="1">
      <alignment vertical="center" wrapText="1"/>
    </xf>
    <xf numFmtId="0" fontId="6" fillId="0" borderId="48" xfId="0" applyFont="1" applyBorder="1" applyAlignment="1">
      <alignment horizontal="center" wrapText="1"/>
    </xf>
    <xf numFmtId="0" fontId="6" fillId="0" borderId="19" xfId="0" applyFont="1" applyBorder="1" applyAlignment="1">
      <alignment horizontal="center" wrapText="1"/>
    </xf>
    <xf numFmtId="0" fontId="1" fillId="0" borderId="0" xfId="0" applyFont="1" applyAlignment="1">
      <alignment vertical="top" wrapText="1"/>
    </xf>
    <xf numFmtId="0" fontId="1" fillId="0" borderId="44" xfId="0" applyFont="1" applyBorder="1" applyAlignment="1">
      <alignment horizontal="center" vertical="center"/>
    </xf>
    <xf numFmtId="0" fontId="1" fillId="0" borderId="43" xfId="0" applyFont="1" applyBorder="1" applyAlignment="1">
      <alignment horizontal="center" vertical="center"/>
    </xf>
    <xf numFmtId="0" fontId="1" fillId="0" borderId="42" xfId="0" applyFont="1" applyBorder="1" applyAlignment="1">
      <alignment horizontal="center" vertical="center"/>
    </xf>
    <xf numFmtId="0" fontId="1" fillId="0" borderId="53" xfId="0" applyFont="1" applyBorder="1" applyAlignment="1">
      <alignment horizontal="center" vertical="center"/>
    </xf>
    <xf numFmtId="0" fontId="1" fillId="0" borderId="21" xfId="0" applyFont="1" applyBorder="1" applyAlignment="1">
      <alignment vertical="center" wrapText="1"/>
    </xf>
    <xf numFmtId="0" fontId="1" fillId="0" borderId="7" xfId="0" applyFont="1" applyBorder="1" applyAlignment="1">
      <alignment vertical="center" wrapText="1"/>
    </xf>
    <xf numFmtId="0" fontId="10" fillId="9" borderId="12" xfId="0" applyFont="1" applyFill="1" applyBorder="1" applyAlignment="1" applyProtection="1">
      <alignment horizontal="left" vertical="center" wrapText="1"/>
      <protection locked="0"/>
    </xf>
    <xf numFmtId="0" fontId="10" fillId="9" borderId="13" xfId="0" applyFont="1" applyFill="1" applyBorder="1" applyAlignment="1" applyProtection="1">
      <alignment horizontal="left" vertical="center" wrapText="1"/>
      <protection locked="0"/>
    </xf>
    <xf numFmtId="0" fontId="10" fillId="9" borderId="3" xfId="0" applyFont="1" applyFill="1" applyBorder="1" applyAlignment="1" applyProtection="1">
      <alignment horizontal="left" vertical="center" wrapText="1"/>
      <protection locked="0"/>
    </xf>
    <xf numFmtId="0" fontId="10" fillId="9" borderId="15" xfId="0" applyFont="1" applyFill="1" applyBorder="1" applyAlignment="1" applyProtection="1">
      <alignment horizontal="left" vertical="center" wrapText="1"/>
      <protection locked="0"/>
    </xf>
    <xf numFmtId="0" fontId="1" fillId="5" borderId="26" xfId="0" applyFont="1" applyFill="1" applyBorder="1" applyAlignment="1" applyProtection="1">
      <alignment vertical="top" wrapText="1"/>
      <protection locked="0"/>
    </xf>
    <xf numFmtId="0" fontId="1" fillId="5" borderId="34" xfId="0" applyFont="1" applyFill="1" applyBorder="1" applyAlignment="1" applyProtection="1">
      <alignment vertical="top" wrapText="1"/>
      <protection locked="0"/>
    </xf>
    <xf numFmtId="0" fontId="1" fillId="5" borderId="35" xfId="0" applyFont="1" applyFill="1" applyBorder="1" applyAlignment="1" applyProtection="1">
      <alignment vertical="top" wrapText="1"/>
      <protection locked="0"/>
    </xf>
    <xf numFmtId="0" fontId="1" fillId="5" borderId="25" xfId="0" applyFont="1" applyFill="1" applyBorder="1" applyAlignment="1" applyProtection="1">
      <alignment vertical="top" wrapText="1"/>
      <protection locked="0"/>
    </xf>
    <xf numFmtId="0" fontId="1" fillId="5" borderId="32" xfId="0" applyFont="1" applyFill="1" applyBorder="1" applyAlignment="1" applyProtection="1">
      <alignment vertical="top" wrapText="1"/>
      <protection locked="0"/>
    </xf>
    <xf numFmtId="0" fontId="1" fillId="5" borderId="33" xfId="0" applyFont="1" applyFill="1" applyBorder="1" applyAlignment="1" applyProtection="1">
      <alignment vertical="top" wrapText="1"/>
      <protection locked="0"/>
    </xf>
    <xf numFmtId="0" fontId="11" fillId="0" borderId="36" xfId="0" applyFont="1" applyBorder="1" applyAlignment="1">
      <alignment horizontal="center" wrapText="1"/>
    </xf>
  </cellXfs>
  <cellStyles count="3">
    <cellStyle name="Komma" xfId="1" builtinId="3"/>
    <cellStyle name="Prozent" xfId="2" builtinId="5"/>
    <cellStyle name="Standard" xfId="0" builtinId="0"/>
  </cellStyles>
  <dxfs count="19">
    <dxf>
      <font>
        <b/>
        <i val="0"/>
        <color rgb="FF00B050"/>
      </font>
      <fill>
        <patternFill>
          <bgColor rgb="FF8CF866"/>
        </patternFill>
      </fill>
    </dxf>
    <dxf>
      <font>
        <color rgb="FFFF0000"/>
      </font>
      <fill>
        <patternFill>
          <bgColor rgb="FFFFB7B7"/>
        </patternFill>
      </fill>
    </dxf>
    <dxf>
      <font>
        <b/>
        <i val="0"/>
        <color rgb="FF00B050"/>
      </font>
      <fill>
        <patternFill>
          <bgColor rgb="FF8CF866"/>
        </patternFill>
      </fill>
    </dxf>
    <dxf>
      <font>
        <color rgb="FFFF0000"/>
      </font>
      <fill>
        <patternFill>
          <bgColor rgb="FFFFB7B7"/>
        </patternFill>
      </fill>
    </dxf>
    <dxf>
      <font>
        <b/>
        <i val="0"/>
        <color rgb="FF00B050"/>
      </font>
      <fill>
        <patternFill>
          <bgColor rgb="FF8CF866"/>
        </patternFill>
      </fill>
    </dxf>
    <dxf>
      <font>
        <color rgb="FFFF0000"/>
      </font>
      <fill>
        <patternFill>
          <bgColor rgb="FFFFB7B7"/>
        </patternFill>
      </fill>
    </dxf>
    <dxf>
      <font>
        <b/>
        <i val="0"/>
        <color rgb="FF00B050"/>
      </font>
      <fill>
        <patternFill>
          <bgColor rgb="FF8CF866"/>
        </patternFill>
      </fill>
    </dxf>
    <dxf>
      <font>
        <color rgb="FFFF0000"/>
      </font>
      <fill>
        <patternFill>
          <bgColor rgb="FFFFB7B7"/>
        </patternFill>
      </fill>
    </dxf>
    <dxf>
      <font>
        <b/>
        <i val="0"/>
        <color rgb="FF00B050"/>
      </font>
      <fill>
        <patternFill>
          <bgColor rgb="FF8CF866"/>
        </patternFill>
      </fill>
    </dxf>
    <dxf>
      <font>
        <color rgb="FFFF0000"/>
      </font>
      <fill>
        <patternFill>
          <bgColor rgb="FFFFB7B7"/>
        </patternFill>
      </fill>
    </dxf>
    <dxf>
      <font>
        <color theme="1"/>
      </font>
      <fill>
        <patternFill>
          <fgColor rgb="FFEEFFDD"/>
          <bgColor rgb="FFEEFFDD"/>
        </patternFill>
      </fill>
    </dxf>
    <dxf>
      <font>
        <b/>
        <i val="0"/>
        <color rgb="FF00B050"/>
      </font>
      <fill>
        <patternFill>
          <bgColor rgb="FF8CF866"/>
        </patternFill>
      </fill>
    </dxf>
    <dxf>
      <font>
        <color rgb="FFFF0000"/>
      </font>
      <fill>
        <patternFill>
          <bgColor rgb="FFFFB7B7"/>
        </patternFill>
      </fill>
    </dxf>
    <dxf>
      <fill>
        <patternFill>
          <bgColor theme="0"/>
        </patternFill>
      </fill>
    </dxf>
    <dxf>
      <fill>
        <patternFill>
          <bgColor theme="0"/>
        </patternFill>
      </fill>
    </dxf>
    <dxf>
      <font>
        <b/>
        <i val="0"/>
        <color rgb="FF00B050"/>
      </font>
      <fill>
        <patternFill>
          <bgColor rgb="FF8CF866"/>
        </patternFill>
      </fill>
    </dxf>
    <dxf>
      <font>
        <color rgb="FFFF0000"/>
      </font>
      <fill>
        <patternFill>
          <bgColor rgb="FFFFB7B7"/>
        </patternFill>
      </fill>
    </dxf>
    <dxf>
      <fill>
        <patternFill>
          <bgColor rgb="FFFFFF00"/>
        </patternFill>
      </fill>
    </dxf>
    <dxf>
      <fill>
        <patternFill>
          <bgColor rgb="FFFFFF00"/>
        </patternFill>
      </fill>
    </dxf>
  </dxfs>
  <tableStyles count="0" defaultTableStyle="TableStyleMedium2" defaultPivotStyle="PivotStyleLight16"/>
  <colors>
    <mruColors>
      <color rgb="FFFF66CC"/>
      <color rgb="FFF727BC"/>
      <color rgb="FFEEFFDD"/>
      <color rgb="FFFFFFFF"/>
      <color rgb="FFFFB7B7"/>
      <color rgb="FF00B050"/>
      <color rgb="FF8CF8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22/10/relationships/richValueRel" Target="richData/richValueRel.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st239701.sharepoint.com/sites/Files/01Daten/06_Entwicklung+Projekte/02_Minergie-Areal/01_Minergie-Areal/04_Standardentwicklung/42_TOOLS_RECHENHILFEN/Hilfstool_Pflichtvorgaben_A_und_C_Version_2023.1.xlsx" TargetMode="External"/><Relationship Id="rId1" Type="http://schemas.openxmlformats.org/officeDocument/2006/relationships/externalLinkPath" Target="Hilfstool_Pflichtvorgaben_A_und_C_Version_20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leitung"/>
      <sheetName val="Gebäudeliste"/>
      <sheetName val="Uebersicht"/>
      <sheetName val="Listen"/>
      <sheetName val="Uebersetzung"/>
    </sheetNames>
    <sheetDataSet>
      <sheetData sheetId="0" refreshError="1"/>
      <sheetData sheetId="1" refreshError="1"/>
      <sheetData sheetId="2" refreshError="1"/>
      <sheetData sheetId="3"/>
      <sheetData sheetId="4"/>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0</v>
    <v>4</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3E99-2AEB-430F-86AA-9A92BC1063F9}">
  <sheetPr codeName="Tabelle1">
    <pageSetUpPr fitToPage="1"/>
  </sheetPr>
  <dimension ref="B1:AI27"/>
  <sheetViews>
    <sheetView showGridLines="0" tabSelected="1" zoomScale="80" zoomScaleNormal="80" zoomScalePageLayoutView="70" workbookViewId="0">
      <selection activeCell="D8" sqref="D8"/>
    </sheetView>
  </sheetViews>
  <sheetFormatPr baseColWidth="10" defaultColWidth="11.42578125" defaultRowHeight="14.25" x14ac:dyDescent="0.2"/>
  <cols>
    <col min="1" max="1" width="2.140625" style="28" customWidth="1"/>
    <col min="2" max="2" width="53" style="28" customWidth="1"/>
    <col min="3" max="3" width="19.7109375" style="28" bestFit="1" customWidth="1"/>
    <col min="4" max="4" width="28" style="28" customWidth="1"/>
    <col min="5" max="5" width="4.7109375" style="28" customWidth="1"/>
    <col min="6" max="6" width="17.5703125" style="28" customWidth="1"/>
    <col min="7" max="7" width="16.85546875" style="28" customWidth="1"/>
    <col min="8" max="16384" width="11.42578125" style="28"/>
  </cols>
  <sheetData>
    <row r="1" spans="2:35" s="9" customFormat="1" ht="54" customHeight="1" x14ac:dyDescent="0.2">
      <c r="B1" s="211" t="e" vm="1">
        <v>#VALUE!</v>
      </c>
      <c r="C1" s="214" t="str">
        <f>Uebersetzungen!D24</f>
        <v xml:space="preserve">B4 Garantire un’elevata densità di utilizzo </v>
      </c>
      <c r="D1" s="214"/>
      <c r="E1" s="88"/>
      <c r="F1" s="215" t="str">
        <f>Uebersetzungen!$D$11&amp;" "&amp;Uebersetzungen!$D$82&amp;" "&amp;Uebersetzungen!$C$2&amp;"."&amp;Uebersetzungen!$A$2</f>
        <v>Strumento di verifica requisiti facoltativi Versione 2026.1</v>
      </c>
      <c r="G1" s="215"/>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Richiesta</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Campo di selezione</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ht="15" x14ac:dyDescent="0.2">
      <c r="B6" s="30"/>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24.75" customHeight="1" x14ac:dyDescent="0.25">
      <c r="B7" s="44" t="str">
        <f>Uebersetzungen!D78</f>
        <v>Indicazioni sulla densità di utilizzo</v>
      </c>
      <c r="C7" s="115"/>
      <c r="D7" s="115"/>
      <c r="E7" s="114"/>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52" customFormat="1" ht="27.95" customHeight="1" x14ac:dyDescent="0.2">
      <c r="B8" s="116" t="str">
        <f>Uebersetzungen!D71</f>
        <v xml:space="preserve">AE totale </v>
      </c>
      <c r="C8" s="117" t="s">
        <v>0</v>
      </c>
      <c r="D8" s="118"/>
      <c r="E8" s="114"/>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row>
    <row r="9" spans="2:35" s="52" customFormat="1" ht="27.95" customHeight="1" x14ac:dyDescent="0.2">
      <c r="B9" s="120"/>
      <c r="C9" s="121"/>
      <c r="D9" s="122"/>
      <c r="E9" s="114"/>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2:35" s="50" customFormat="1" ht="27.95" customHeight="1" x14ac:dyDescent="0.2">
      <c r="B10" s="120" t="str">
        <f>Uebersetzungen!D67</f>
        <v>Categoria di edificio maggiore in termini di superficie</v>
      </c>
      <c r="C10" s="123"/>
      <c r="D10" s="124"/>
      <c r="E10" s="114"/>
      <c r="F10" s="216" t="str">
        <f>IFERROR(IF(D11/D8&gt;=80%,Uebersetzungen!D23,""),"")</f>
        <v/>
      </c>
      <c r="G10" s="216"/>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row>
    <row r="11" spans="2:35" s="50" customFormat="1" ht="27.95" customHeight="1" x14ac:dyDescent="0.2">
      <c r="B11" s="126" t="str">
        <f>Uebersetzungen!D68</f>
        <v>AE totale della categoria di edificio maggiore</v>
      </c>
      <c r="C11" s="127" t="s">
        <v>0</v>
      </c>
      <c r="D11" s="128"/>
      <c r="E11" s="114"/>
      <c r="F11" s="216"/>
      <c r="G11" s="216"/>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row>
    <row r="12" spans="2:35" s="50" customFormat="1" ht="27.95" customHeight="1" x14ac:dyDescent="0.2">
      <c r="B12" s="126" t="str">
        <f>IFERROR(VLOOKUP(D10,Listen!$B$14:$F$19,3,),"")</f>
        <v/>
      </c>
      <c r="C12" s="129" t="str">
        <f>IF(D10=Listen!$B$16,Uebersetzungen!$D$63,"")</f>
        <v/>
      </c>
      <c r="D12" s="128"/>
      <c r="E12" s="114"/>
      <c r="F12" s="216"/>
      <c r="G12" s="216"/>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row>
    <row r="13" spans="2:35" s="50" customFormat="1" ht="27.95" customHeight="1" x14ac:dyDescent="0.2">
      <c r="B13" s="126" t="str">
        <f>IF(D10=Listen!B$16,Listen!F$16,"")</f>
        <v/>
      </c>
      <c r="C13" s="60" t="str">
        <f>IF(D10=Listen!B$16,Uebersetzungen!$D$63,"")</f>
        <v/>
      </c>
      <c r="D13" s="130"/>
      <c r="E13" s="114"/>
      <c r="F13" s="216"/>
      <c r="G13" s="216"/>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row>
    <row r="14" spans="2:35" s="50" customFormat="1" ht="27.95" customHeight="1" x14ac:dyDescent="0.2">
      <c r="B14" s="126"/>
      <c r="C14" s="129"/>
      <c r="D14" s="131"/>
      <c r="E14" s="114"/>
      <c r="F14" s="125"/>
      <c r="G14" s="61"/>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row>
    <row r="15" spans="2:35" s="50" customFormat="1" ht="27.95" customHeight="1" x14ac:dyDescent="0.2">
      <c r="B15" s="126" t="str">
        <f>Uebersetzungen!D69</f>
        <v>Seconda maggiore categoria di edificio in termini di superficie</v>
      </c>
      <c r="C15" s="129"/>
      <c r="D15" s="132"/>
      <c r="E15" s="114"/>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row>
    <row r="16" spans="2:35" s="50" customFormat="1" ht="27.95" customHeight="1" x14ac:dyDescent="0.2">
      <c r="B16" s="126" t="str">
        <f>Uebersetzungen!D70</f>
        <v xml:space="preserve">AE totale della seconda maggiore categoria di edificio </v>
      </c>
      <c r="C16" s="127" t="s">
        <v>0</v>
      </c>
      <c r="D16" s="128"/>
      <c r="E16" s="114"/>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row>
    <row r="17" spans="2:7" s="50" customFormat="1" ht="27.95" customHeight="1" x14ac:dyDescent="0.2">
      <c r="B17" s="126" t="str">
        <f>IFERROR(VLOOKUP(D15,Listen!$B$14:$F$19,3,),"")</f>
        <v/>
      </c>
      <c r="C17" s="129" t="str">
        <f>IF(D15=Listen!$B$16,Uebersetzungen!$D$63,"")</f>
        <v/>
      </c>
      <c r="D17" s="128"/>
      <c r="E17" s="114"/>
      <c r="F17" s="125"/>
      <c r="G17" s="125"/>
    </row>
    <row r="18" spans="2:7" s="50" customFormat="1" ht="27.95" customHeight="1" x14ac:dyDescent="0.2">
      <c r="B18" s="133" t="str">
        <f>IF(D15=Listen!B$16,Listen!F$16,"")</f>
        <v/>
      </c>
      <c r="C18" s="62" t="str">
        <f>IF(D15=Listen!B$16,Uebersetzungen!$D$63,"")</f>
        <v/>
      </c>
      <c r="D18" s="134"/>
      <c r="E18" s="114"/>
      <c r="F18" s="125"/>
      <c r="G18" s="125"/>
    </row>
    <row r="19" spans="2:7" ht="15.4" customHeight="1" x14ac:dyDescent="0.2">
      <c r="B19" s="114"/>
      <c r="C19" s="114"/>
      <c r="D19" s="114"/>
      <c r="E19" s="114"/>
      <c r="F19" s="114"/>
      <c r="G19" s="114"/>
    </row>
    <row r="20" spans="2:7" ht="15.4" customHeight="1" x14ac:dyDescent="0.25">
      <c r="B20" s="45" t="str">
        <f>Uebersetzungen!D79</f>
        <v xml:space="preserve">Risultati </v>
      </c>
      <c r="C20" s="114"/>
      <c r="D20" s="114"/>
      <c r="E20" s="114"/>
      <c r="F20" s="114"/>
      <c r="G20" s="114"/>
    </row>
    <row r="21" spans="2:7" s="52" customFormat="1" ht="27.95" customHeight="1" x14ac:dyDescent="0.25">
      <c r="B21" s="135"/>
      <c r="C21" s="136"/>
      <c r="D21" s="89" t="str">
        <f>Uebersetzungen!$D$106</f>
        <v>Valore di progetto</v>
      </c>
      <c r="E21" s="217" t="str">
        <f>Uebersetzungen!$D$107</f>
        <v>Requisito</v>
      </c>
      <c r="F21" s="218"/>
      <c r="G21" s="90" t="str">
        <f>Uebersetzungen!$D$108</f>
        <v>Soddisfatto?</v>
      </c>
    </row>
    <row r="22" spans="2:7" s="50" customFormat="1" ht="27.95" customHeight="1" x14ac:dyDescent="0.25">
      <c r="B22" s="92" t="str">
        <f>B10</f>
        <v>Categoria di edificio maggiore in termini di superficie</v>
      </c>
      <c r="C22" s="91"/>
      <c r="D22" s="137"/>
      <c r="E22" s="138"/>
      <c r="F22" s="123"/>
      <c r="G22" s="139"/>
    </row>
    <row r="23" spans="2:7" s="50" customFormat="1" ht="27.95" customHeight="1" x14ac:dyDescent="0.25">
      <c r="B23" s="126" t="str">
        <f>IF(ISBLANK(D10),"",D10)</f>
        <v/>
      </c>
      <c r="C23" s="140" t="str">
        <f>IF(ISBLANK(D10),"",C11&amp;"/"&amp;B12)</f>
        <v/>
      </c>
      <c r="D23" s="141" t="str">
        <f>IFERROR($D$11/D12,"-")</f>
        <v>-</v>
      </c>
      <c r="E23" s="142" t="s">
        <v>1</v>
      </c>
      <c r="F23" s="143" t="str">
        <f>IF(ISBLANK(D10),"-",VLOOKUP(D10,Listen!$B$14:$F$19,2,0))</f>
        <v>-</v>
      </c>
      <c r="G23" s="64" t="str">
        <f>IF(ISBLANK(D10),"-",IF(D23&lt;=F23,Uebersetzungen!$D$64,Uebersetzungen!$D$65))</f>
        <v>-</v>
      </c>
    </row>
    <row r="24" spans="2:7" s="50" customFormat="1" ht="27.95" customHeight="1" x14ac:dyDescent="0.25">
      <c r="B24" s="126"/>
      <c r="C24" s="140" t="str">
        <f>IF('B4'!D10=Listen!$B$16,C11&amp;"/"&amp;'B4'!B13,"")</f>
        <v/>
      </c>
      <c r="D24" s="141" t="str">
        <f>IF(D10=Listen!$B$16,IFERROR($D$11/D13,"-"),"")</f>
        <v/>
      </c>
      <c r="E24" s="142" t="str">
        <f>IF(D24="","","≤")</f>
        <v/>
      </c>
      <c r="F24" s="143" t="str">
        <f>IF(D10=Listen!$B$16,VLOOKUP(D10,Listen!$B$14:$F$19,4,0),"")</f>
        <v/>
      </c>
      <c r="G24" s="63" t="str">
        <f>IF(D10=Listen!$B$16,IF(D24&lt;=F24,Uebersetzungen!$D$64,Uebersetzungen!$D$65),"")</f>
        <v/>
      </c>
    </row>
    <row r="25" spans="2:7" s="50" customFormat="1" ht="27.95" customHeight="1" x14ac:dyDescent="0.25">
      <c r="B25" s="93" t="str">
        <f>B15</f>
        <v>Seconda maggiore categoria di edificio in termini di superficie</v>
      </c>
      <c r="C25" s="140"/>
      <c r="D25" s="141"/>
      <c r="E25" s="142"/>
      <c r="F25" s="143"/>
      <c r="G25" s="131"/>
    </row>
    <row r="26" spans="2:7" s="50" customFormat="1" ht="27.95" customHeight="1" x14ac:dyDescent="0.25">
      <c r="B26" s="126" t="str">
        <f>IF(ISBLANK(D15),"",D15)</f>
        <v/>
      </c>
      <c r="C26" s="140" t="str">
        <f>IF(ISBLANK(D15),"",C16&amp;"/"&amp;B17)</f>
        <v/>
      </c>
      <c r="D26" s="141" t="str">
        <f>IFERROR($D$16/D17,"-")</f>
        <v>-</v>
      </c>
      <c r="E26" s="142" t="s">
        <v>1</v>
      </c>
      <c r="F26" s="143" t="str">
        <f>IF(ISBLANK(D15),"-",VLOOKUP(D15,Listen!$B$14:$F$19,2,0))</f>
        <v>-</v>
      </c>
      <c r="G26" s="64" t="str">
        <f>IF(ISBLANK(D15),"-",IF(D26&lt;=F26,Uebersetzungen!$D$64,Uebersetzungen!$D$65))</f>
        <v>-</v>
      </c>
    </row>
    <row r="27" spans="2:7" s="50" customFormat="1" ht="27.95" customHeight="1" x14ac:dyDescent="0.25">
      <c r="B27" s="133"/>
      <c r="C27" s="144" t="str">
        <f>IF('B4'!D15=Listen!$B$16,C16&amp;"/"&amp;'B4'!B18,"")</f>
        <v/>
      </c>
      <c r="D27" s="145" t="str">
        <f>IF(D15=Listen!$B$16,IFERROR($D$16/D18,"-"),"")</f>
        <v/>
      </c>
      <c r="E27" s="146" t="str">
        <f>IF(D27="","","≤")</f>
        <v/>
      </c>
      <c r="F27" s="147" t="str">
        <f>IF(D15=Listen!$B$16,VLOOKUP(D15,Listen!$B$14:$F$19,4,0),"")</f>
        <v/>
      </c>
      <c r="G27" s="53" t="str">
        <f>IF(D15=Listen!$B$16,IF(D27&lt;=F27,Uebersetzungen!$D$64,Uebersetzungen!$D$65),"")</f>
        <v/>
      </c>
    </row>
  </sheetData>
  <sheetProtection algorithmName="SHA-512" hashValue="vxNAOby0cHjTBiGfhgzhueTjJ/JP7yiJ9x/RUrLDLplgh89FPM3lma2oDoL1W0GKwQBNmHcf56SnltPGY2O/Uw==" saltValue="vK4s0ryKIT7O6K2du+Naqw==" spinCount="100000" sheet="1" selectLockedCells="1"/>
  <mergeCells count="4">
    <mergeCell ref="C1:D1"/>
    <mergeCell ref="F1:G1"/>
    <mergeCell ref="F10:G13"/>
    <mergeCell ref="E21:F21"/>
  </mergeCells>
  <dataValidations count="1">
    <dataValidation type="list" allowBlank="1" showInputMessage="1" showErrorMessage="1" sqref="D15 D10" xr:uid="{AE1709B0-B5D6-4514-98BC-089EF1169CF9}">
      <formula1>LSTB14</formula1>
    </dataValidation>
  </dataValidations>
  <pageMargins left="0.70866141732283472" right="0.70866141732283472" top="0.78740157480314965" bottom="0.78740157480314965" header="0.31496062992125984" footer="0.31496062992125984"/>
  <pageSetup scale="5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8" id="{3463C168-18B5-443A-A35D-672203799945}">
            <xm:f>IF($D$10=Listen!$B$16,1,0)</xm:f>
            <x14:dxf>
              <fill>
                <patternFill>
                  <bgColor rgb="FFFFFF00"/>
                </patternFill>
              </fill>
            </x14:dxf>
          </x14:cfRule>
          <xm:sqref>D13</xm:sqref>
        </x14:conditionalFormatting>
        <x14:conditionalFormatting xmlns:xm="http://schemas.microsoft.com/office/excel/2006/main">
          <x14:cfRule type="expression" priority="6" id="{3835E1C0-922F-4979-86C1-1BBDEB80B824}">
            <xm:f>IF($D$15=Listen!$B$16,1,0)</xm:f>
            <x14:dxf>
              <fill>
                <patternFill>
                  <bgColor rgb="FFFFFF00"/>
                </patternFill>
              </fill>
            </x14:dxf>
          </x14:cfRule>
          <xm:sqref>D18</xm:sqref>
        </x14:conditionalFormatting>
        <x14:conditionalFormatting xmlns:xm="http://schemas.microsoft.com/office/excel/2006/main">
          <x14:cfRule type="cellIs" priority="1" operator="equal" id="{954794AE-D7AC-422C-9A2A-52339E248724}">
            <xm:f>Uebersetzungen!$D$65</xm:f>
            <x14:dxf>
              <font>
                <color rgb="FFFF0000"/>
              </font>
              <fill>
                <patternFill>
                  <bgColor rgb="FFFFB7B7"/>
                </patternFill>
              </fill>
            </x14:dxf>
          </x14:cfRule>
          <x14:cfRule type="cellIs" priority="4" operator="equal" id="{E3E40667-459B-40BA-884A-5B939EB825A8}">
            <xm:f>Uebersetzungen!$D$64</xm:f>
            <x14:dxf>
              <font>
                <b/>
                <i val="0"/>
                <color rgb="FF00B050"/>
              </font>
              <fill>
                <patternFill>
                  <bgColor rgb="FF8CF866"/>
                </patternFill>
              </fill>
            </x14:dxf>
          </x14:cfRule>
          <xm:sqref>G23:G24 G26:G27</xm:sqref>
        </x14:conditionalFormatting>
        <x14:conditionalFormatting xmlns:xm="http://schemas.microsoft.com/office/excel/2006/main">
          <x14:cfRule type="expression" priority="3" id="{C97A7C08-961C-40D8-BB2A-BCA5CD248E89}">
            <xm:f>IF($D$10&lt;&gt;Listen!$B$16,1,0)</xm:f>
            <x14:dxf>
              <fill>
                <patternFill>
                  <bgColor theme="0"/>
                </patternFill>
              </fill>
            </x14:dxf>
          </x14:cfRule>
          <xm:sqref>G24</xm:sqref>
        </x14:conditionalFormatting>
        <x14:conditionalFormatting xmlns:xm="http://schemas.microsoft.com/office/excel/2006/main">
          <x14:cfRule type="expression" priority="2" id="{93E983B2-B87B-45EB-9D41-E1D69DD60D9E}">
            <xm:f>IF($D$15&lt;&gt;Listen!$B$16,1,0)</xm:f>
            <x14:dxf>
              <fill>
                <patternFill>
                  <bgColor theme="0"/>
                </patternFill>
              </fill>
            </x14:dxf>
          </x14:cfRule>
          <xm:sqref>G27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77FA4-F263-49DB-9A66-090A8692199E}">
  <sheetPr codeName="Tabelle10"/>
  <dimension ref="A1:F54"/>
  <sheetViews>
    <sheetView showGridLines="0" workbookViewId="0">
      <selection activeCell="D34" sqref="D34"/>
    </sheetView>
  </sheetViews>
  <sheetFormatPr baseColWidth="10" defaultColWidth="10.5703125" defaultRowHeight="12.75" x14ac:dyDescent="0.2"/>
  <cols>
    <col min="1" max="1" width="31" style="56" customWidth="1"/>
    <col min="2" max="2" width="38.5703125" style="56" customWidth="1"/>
    <col min="3" max="3" width="8.28515625" style="56" bestFit="1" customWidth="1"/>
    <col min="4" max="4" width="23.5703125" style="56" customWidth="1"/>
    <col min="5" max="5" width="8.28515625" style="56" bestFit="1" customWidth="1"/>
    <col min="6" max="6" width="6.85546875" style="56" bestFit="1" customWidth="1"/>
    <col min="7" max="16384" width="10.5703125" style="56"/>
  </cols>
  <sheetData>
    <row r="1" spans="1:6" ht="27.4" customHeight="1" x14ac:dyDescent="0.25">
      <c r="A1" s="59" t="str">
        <f>Uebersetzungen!D113</f>
        <v>Lista</v>
      </c>
    </row>
    <row r="2" spans="1:6" x14ac:dyDescent="0.2">
      <c r="A2" s="55" t="str">
        <f>Uebersetzungen!D38</f>
        <v xml:space="preserve">E8 Misure per la riduzione del TPM </v>
      </c>
      <c r="B2" s="55" t="str">
        <f>Uebersetzungen!D154</f>
        <v>Buoni per la mobilità</v>
      </c>
    </row>
    <row r="3" spans="1:6" x14ac:dyDescent="0.2">
      <c r="A3" s="55"/>
      <c r="B3" s="55" t="str">
        <f>Uebersetzungen!D155</f>
        <v>Offerte per gli utilizzatori di biciclette</v>
      </c>
    </row>
    <row r="4" spans="1:6" ht="25.5" x14ac:dyDescent="0.2">
      <c r="A4" s="55"/>
      <c r="B4" s="55" t="str">
        <f>Uebersetzungen!D156</f>
        <v>Regolamentazione auto (parcheggi)</v>
      </c>
    </row>
    <row r="5" spans="1:6" x14ac:dyDescent="0.2">
      <c r="A5" s="55"/>
      <c r="B5" s="55" t="str">
        <f>Uebersetzungen!D157</f>
        <v>Sensibilizzazione</v>
      </c>
    </row>
    <row r="7" spans="1:6" ht="38.25" x14ac:dyDescent="0.2">
      <c r="A7" s="55" t="str">
        <f>Uebersetzungen!D37</f>
        <v xml:space="preserve">E7 Offerte interne al quartiere per ridurre il traffico </v>
      </c>
      <c r="B7" s="55" t="str">
        <f>Uebersetzungen!D149</f>
        <v>Negozio per le necessità quotidiane (prodotti alimentari e articoli non alimentari di prima necessità)</v>
      </c>
    </row>
    <row r="8" spans="1:6" x14ac:dyDescent="0.2">
      <c r="A8" s="55"/>
      <c r="B8" s="55" t="str">
        <f>Uebersetzungen!D150</f>
        <v>Esercizio di ristorazione (caffetteria o ristorante)</v>
      </c>
    </row>
    <row r="9" spans="1:6" ht="63.75" x14ac:dyDescent="0.2">
      <c r="A9" s="55"/>
      <c r="B9" s="55" t="str">
        <f>Uebersetzungen!D151</f>
        <v>Spazio di coworking: messa a disposizione di posti di lavoro all'interno del quartiere o a una distanza massima di 300 metri a piedi con l'infrastruttura necessaria (per la definizione si veda la guida all'uso)</v>
      </c>
    </row>
    <row r="10" spans="1:6" ht="38.25" x14ac:dyDescent="0.2">
      <c r="A10" s="55"/>
      <c r="B10" s="55" t="str">
        <f>Uebersetzungen!D152</f>
        <v>Infrastruttura sociale (asilo nido, asilo, doposcuola, scuola o spazi comuni)</v>
      </c>
    </row>
    <row r="11" spans="1:6" ht="25.5" x14ac:dyDescent="0.2">
      <c r="A11" s="55"/>
      <c r="B11" s="55" t="str">
        <f>Uebersetzungen!D153</f>
        <v>Cassette postali per la consegna e il ritiro di merci</v>
      </c>
    </row>
    <row r="13" spans="1:6" ht="25.5" x14ac:dyDescent="0.2">
      <c r="A13" s="55" t="str">
        <f>Uebersetzungen!D24</f>
        <v xml:space="preserve">B4 Garantire un’elevata densità di utilizzo </v>
      </c>
      <c r="B13" s="55"/>
      <c r="C13" s="57" t="str">
        <f>Uebersetzungen!D72</f>
        <v>AE [m2]</v>
      </c>
      <c r="D13" s="55" t="str">
        <f>Uebersetzungen!D73</f>
        <v>Unità</v>
      </c>
      <c r="E13" s="57" t="str">
        <f>Uebersetzungen!D72</f>
        <v>AE [m2]</v>
      </c>
      <c r="F13" s="55" t="str">
        <f>Uebersetzungen!D73</f>
        <v>Unità</v>
      </c>
    </row>
    <row r="14" spans="1:6" x14ac:dyDescent="0.2">
      <c r="A14" s="55"/>
      <c r="B14" s="55" t="str">
        <f>Uebersetzungen!D48&amp;", "&amp;Uebersetzungen!D49</f>
        <v>Abitazioni PF, Abitazioni MF</v>
      </c>
      <c r="C14" s="58">
        <v>48</v>
      </c>
      <c r="D14" s="55" t="str">
        <f>Uebersetzungen!$D$74</f>
        <v>Residenti</v>
      </c>
      <c r="E14" s="57"/>
      <c r="F14" s="55"/>
    </row>
    <row r="15" spans="1:6" x14ac:dyDescent="0.2">
      <c r="A15" s="55"/>
      <c r="B15" s="55" t="str">
        <f>Uebersetzungen!D50</f>
        <v xml:space="preserve">Amministrazione </v>
      </c>
      <c r="C15" s="58">
        <v>36</v>
      </c>
      <c r="D15" s="55" t="str">
        <f>Uebersetzungen!$D$75</f>
        <v>Equivalenza a tempo pieno</v>
      </c>
      <c r="E15" s="58"/>
      <c r="F15" s="55"/>
    </row>
    <row r="16" spans="1:6" x14ac:dyDescent="0.2">
      <c r="A16" s="55"/>
      <c r="B16" s="55" t="str">
        <f>Uebersetzungen!D51</f>
        <v>Scuole</v>
      </c>
      <c r="C16" s="58">
        <v>144</v>
      </c>
      <c r="D16" s="55" t="str">
        <f>Uebersetzungen!$D$75</f>
        <v>Equivalenza a tempo pieno</v>
      </c>
      <c r="E16" s="57">
        <v>17</v>
      </c>
      <c r="F16" s="55" t="str">
        <f>Uebersetzungen!D76</f>
        <v>Studenti</v>
      </c>
    </row>
    <row r="17" spans="1:6" x14ac:dyDescent="0.2">
      <c r="A17" s="55"/>
      <c r="B17" s="55" t="str">
        <f>Uebersetzungen!D61</f>
        <v>Vendita (negozi specializzati)</v>
      </c>
      <c r="C17" s="58">
        <v>72</v>
      </c>
      <c r="D17" s="55" t="str">
        <f>Uebersetzungen!$D$75</f>
        <v>Equivalenza a tempo pieno</v>
      </c>
      <c r="E17" s="58"/>
      <c r="F17" s="55"/>
    </row>
    <row r="18" spans="1:6" x14ac:dyDescent="0.2">
      <c r="A18" s="55"/>
      <c r="B18" s="55" t="str">
        <f>Uebersetzungen!D62</f>
        <v>Vendita (negozi di alimentari)</v>
      </c>
      <c r="C18" s="57">
        <v>52</v>
      </c>
      <c r="D18" s="55" t="str">
        <f>Uebersetzungen!$D$75</f>
        <v>Equivalenza a tempo pieno</v>
      </c>
      <c r="E18" s="58"/>
      <c r="F18" s="54"/>
    </row>
    <row r="19" spans="1:6" x14ac:dyDescent="0.2">
      <c r="A19" s="55"/>
      <c r="B19" s="55" t="str">
        <f>Uebersetzungen!D53</f>
        <v>Ristoranti</v>
      </c>
      <c r="C19" s="58">
        <v>52</v>
      </c>
      <c r="D19" s="55" t="str">
        <f>Uebersetzungen!$D$75</f>
        <v>Equivalenza a tempo pieno</v>
      </c>
      <c r="E19" s="58"/>
      <c r="F19" s="55"/>
    </row>
    <row r="22" spans="1:6" ht="25.5" x14ac:dyDescent="0.2">
      <c r="A22" s="102" t="str">
        <f>Uebersetzungen!D36</f>
        <v xml:space="preserve">E6 Minimizzazione  del numero di parcheggi per auto </v>
      </c>
      <c r="B22" s="55" t="str">
        <f>Uebersetzungen!D139</f>
        <v>Centro</v>
      </c>
      <c r="C22" s="55">
        <v>0.8</v>
      </c>
    </row>
    <row r="23" spans="1:6" x14ac:dyDescent="0.2">
      <c r="A23" s="55"/>
      <c r="B23" s="55" t="str">
        <f>Uebersetzungen!D140</f>
        <v>Agglomerati</v>
      </c>
      <c r="C23" s="55">
        <v>0.9</v>
      </c>
    </row>
    <row r="24" spans="1:6" x14ac:dyDescent="0.2">
      <c r="A24" s="55"/>
      <c r="B24" s="55" t="str">
        <f>Uebersetzungen!D141</f>
        <v>Campagna</v>
      </c>
      <c r="C24" s="55">
        <v>1</v>
      </c>
    </row>
    <row r="26" spans="1:6" ht="25.5" x14ac:dyDescent="0.2">
      <c r="A26" s="55" t="str">
        <f>Uebersetzungen!D143</f>
        <v>Quota della mobilità lenta sul totale del traffico di persone</v>
      </c>
      <c r="B26" s="242" t="str">
        <f>Uebersetzungen!D142</f>
        <v>Frequenza dei trasporti pubblici</v>
      </c>
      <c r="C26" s="242"/>
      <c r="D26" s="242"/>
    </row>
    <row r="27" spans="1:6" ht="38.25" x14ac:dyDescent="0.2">
      <c r="A27" s="102"/>
      <c r="B27" s="102" t="str">
        <f>Uebersetzungen!D144</f>
        <v>≥ 4 volte all'ora</v>
      </c>
      <c r="C27" s="102" t="str">
        <f>Uebersetzungen!D145</f>
        <v>1 - 4 volte all'ora</v>
      </c>
      <c r="D27" s="102" t="str">
        <f>Uebersetzungen!D146</f>
        <v>Non servito dai mezzi pubblici</v>
      </c>
    </row>
    <row r="28" spans="1:6" x14ac:dyDescent="0.2">
      <c r="A28" s="102" t="s">
        <v>6</v>
      </c>
      <c r="B28" s="55" t="s">
        <v>7</v>
      </c>
      <c r="C28" s="55" t="s">
        <v>8</v>
      </c>
      <c r="D28" s="55" t="s">
        <v>9</v>
      </c>
    </row>
    <row r="29" spans="1:6" x14ac:dyDescent="0.2">
      <c r="A29" s="102" t="s">
        <v>10</v>
      </c>
      <c r="B29" s="55" t="s">
        <v>8</v>
      </c>
      <c r="C29" s="55" t="s">
        <v>9</v>
      </c>
      <c r="D29" s="55" t="s">
        <v>11</v>
      </c>
    </row>
    <row r="30" spans="1:6" x14ac:dyDescent="0.2">
      <c r="A30" s="102" t="s">
        <v>12</v>
      </c>
      <c r="B30" s="55" t="s">
        <v>9</v>
      </c>
      <c r="C30" s="55" t="s">
        <v>11</v>
      </c>
      <c r="D30" s="55" t="s">
        <v>13</v>
      </c>
    </row>
    <row r="32" spans="1:6" x14ac:dyDescent="0.2">
      <c r="A32" s="55" t="str">
        <f>Uebersetzungen!D147</f>
        <v>Tipo di luogo</v>
      </c>
      <c r="B32" s="103" t="str">
        <f>Uebersetzungen!D148</f>
        <v>Minimo</v>
      </c>
    </row>
    <row r="33" spans="1:2" x14ac:dyDescent="0.2">
      <c r="A33" s="55" t="s">
        <v>7</v>
      </c>
      <c r="B33" s="104">
        <v>0.2</v>
      </c>
    </row>
    <row r="34" spans="1:2" x14ac:dyDescent="0.2">
      <c r="A34" s="55" t="s">
        <v>8</v>
      </c>
      <c r="B34" s="104">
        <v>0.4</v>
      </c>
    </row>
    <row r="35" spans="1:2" x14ac:dyDescent="0.2">
      <c r="A35" s="55" t="s">
        <v>9</v>
      </c>
      <c r="B35" s="104">
        <v>0.5</v>
      </c>
    </row>
    <row r="36" spans="1:2" x14ac:dyDescent="0.2">
      <c r="A36" s="55" t="s">
        <v>11</v>
      </c>
      <c r="B36" s="104">
        <v>0.7</v>
      </c>
    </row>
    <row r="37" spans="1:2" x14ac:dyDescent="0.2">
      <c r="A37" s="55" t="s">
        <v>13</v>
      </c>
      <c r="B37" s="104">
        <v>0.9</v>
      </c>
    </row>
    <row r="42" spans="1:2" x14ac:dyDescent="0.2">
      <c r="A42" s="55" t="str">
        <f>Uebersetzungen!D41</f>
        <v>Jolly</v>
      </c>
      <c r="B42" s="55" t="str">
        <f>Uebersetzungen!D26</f>
        <v xml:space="preserve">B6 Jolly gestione del quartiere </v>
      </c>
    </row>
    <row r="43" spans="1:2" x14ac:dyDescent="0.2">
      <c r="A43" s="55"/>
      <c r="B43" s="55" t="str">
        <f>Uebersetzungen!D31</f>
        <v xml:space="preserve">C10 Jolly energia e gas serra </v>
      </c>
    </row>
    <row r="44" spans="1:2" x14ac:dyDescent="0.2">
      <c r="A44" s="55"/>
      <c r="B44" s="55" t="str">
        <f>Uebersetzungen!D35</f>
        <v xml:space="preserve">D7 Jolly comfort e adattamento al clima </v>
      </c>
    </row>
    <row r="45" spans="1:2" x14ac:dyDescent="0.2">
      <c r="A45" s="55"/>
      <c r="B45" s="55" t="str">
        <f>Uebersetzungen!D40</f>
        <v xml:space="preserve">E10 Jolly mobilità </v>
      </c>
    </row>
    <row r="47" spans="1:2" ht="25.5" x14ac:dyDescent="0.2">
      <c r="A47" s="55" t="str">
        <f>Uebersetzungen!D28</f>
        <v xml:space="preserve">C7 Utilizzo di risorse locali </v>
      </c>
      <c r="B47" s="55" t="str">
        <f>Uebersetzungen!D121</f>
        <v>Nuova costruzione</v>
      </c>
    </row>
    <row r="48" spans="1:2" x14ac:dyDescent="0.2">
      <c r="A48" s="55"/>
      <c r="B48" s="55" t="str">
        <f>Uebersetzungen!D122</f>
        <v>Risanamento</v>
      </c>
    </row>
    <row r="50" spans="1:2" ht="25.5" x14ac:dyDescent="0.2">
      <c r="A50" s="55" t="str">
        <f>Uebersetzungen!D28</f>
        <v xml:space="preserve">C7 Utilizzo di risorse locali </v>
      </c>
      <c r="B50" s="55" t="str">
        <f>Uebersetzungen!D64</f>
        <v>sì</v>
      </c>
    </row>
    <row r="51" spans="1:2" x14ac:dyDescent="0.2">
      <c r="A51" s="55"/>
      <c r="B51" s="55" t="str">
        <f>Uebersetzungen!D65</f>
        <v>no</v>
      </c>
    </row>
    <row r="53" spans="1:2" ht="25.5" x14ac:dyDescent="0.2">
      <c r="A53" s="55" t="str">
        <f>Uebersetzungen!D28</f>
        <v xml:space="preserve">C7 Utilizzo di risorse locali </v>
      </c>
      <c r="B53" s="55"/>
    </row>
    <row r="54" spans="1:2" x14ac:dyDescent="0.2">
      <c r="A54" s="55"/>
      <c r="B54" s="55" t="s">
        <v>14</v>
      </c>
    </row>
  </sheetData>
  <mergeCells count="1">
    <mergeCell ref="B26:D26"/>
  </mergeCells>
  <phoneticPr fontId="12" type="noConversion"/>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D9CA2-27AE-437F-8DAB-69BE66777744}">
  <sheetPr codeName="Tabelle11"/>
  <dimension ref="A1:I178"/>
  <sheetViews>
    <sheetView topLeftCell="B1" zoomScaleNormal="100" workbookViewId="0">
      <selection activeCell="C1" sqref="C1"/>
    </sheetView>
  </sheetViews>
  <sheetFormatPr baseColWidth="10" defaultColWidth="11.42578125" defaultRowHeight="12" x14ac:dyDescent="0.2"/>
  <cols>
    <col min="1" max="1" width="6.85546875" style="9" customWidth="1"/>
    <col min="2" max="2" width="12.7109375" style="9" customWidth="1"/>
    <col min="3" max="3" width="12.140625" style="20" customWidth="1"/>
    <col min="4" max="4" width="46.28515625" style="21" customWidth="1"/>
    <col min="5" max="5" width="51.28515625" style="22" customWidth="1"/>
    <col min="6" max="6" width="46.28515625" style="22" customWidth="1"/>
    <col min="7" max="7" width="46.28515625" style="9" customWidth="1"/>
    <col min="8" max="8" width="11.42578125" style="9"/>
    <col min="9" max="9" width="6.140625" style="9" customWidth="1"/>
    <col min="10" max="16384" width="11.42578125" style="9"/>
  </cols>
  <sheetData>
    <row r="1" spans="1:9" ht="23.25" customHeight="1" thickBot="1" x14ac:dyDescent="0.25">
      <c r="A1" s="1">
        <f>VLOOKUP(C1,H1:I3,2)</f>
        <v>3</v>
      </c>
      <c r="B1" s="2" t="s">
        <v>15</v>
      </c>
      <c r="C1" s="3" t="s">
        <v>22</v>
      </c>
      <c r="D1" s="4"/>
      <c r="E1" s="5" t="s">
        <v>17</v>
      </c>
      <c r="F1" s="6"/>
      <c r="G1" s="6"/>
      <c r="H1" s="7" t="str">
        <f>E3</f>
        <v>deutsch</v>
      </c>
      <c r="I1" s="8">
        <v>1</v>
      </c>
    </row>
    <row r="2" spans="1:9" ht="23.25" customHeight="1" thickBot="1" x14ac:dyDescent="0.25">
      <c r="A2" s="10">
        <v>1</v>
      </c>
      <c r="B2" s="11"/>
      <c r="C2" s="12">
        <v>2026</v>
      </c>
      <c r="D2" s="13" t="s">
        <v>18</v>
      </c>
      <c r="E2" s="7"/>
      <c r="F2" s="6"/>
      <c r="G2" s="6"/>
      <c r="H2" s="7" t="str">
        <f>F3</f>
        <v>französisch</v>
      </c>
      <c r="I2" s="8">
        <v>2</v>
      </c>
    </row>
    <row r="3" spans="1:9" ht="23.25" customHeight="1" x14ac:dyDescent="0.2">
      <c r="A3" s="14"/>
      <c r="B3" s="15"/>
      <c r="C3" s="15" t="s">
        <v>19</v>
      </c>
      <c r="D3" s="16" t="s">
        <v>20</v>
      </c>
      <c r="E3" s="17" t="s">
        <v>16</v>
      </c>
      <c r="F3" s="18" t="s">
        <v>21</v>
      </c>
      <c r="G3" s="19" t="s">
        <v>22</v>
      </c>
      <c r="H3" s="7" t="str">
        <f>G3</f>
        <v>italienisch</v>
      </c>
      <c r="I3" s="8">
        <v>3</v>
      </c>
    </row>
    <row r="4" spans="1:9" ht="23.25" customHeight="1" x14ac:dyDescent="0.2">
      <c r="C4" s="20">
        <v>1</v>
      </c>
      <c r="D4" s="21">
        <f t="shared" ref="D4:D67" si="0">INDEX($E$4:$G$503,$C4,$A$1)</f>
        <v>0</v>
      </c>
      <c r="G4" s="22"/>
    </row>
    <row r="5" spans="1:9" x14ac:dyDescent="0.2">
      <c r="C5" s="20">
        <v>2</v>
      </c>
      <c r="D5" s="21">
        <f t="shared" si="0"/>
        <v>0</v>
      </c>
      <c r="G5" s="22"/>
    </row>
    <row r="6" spans="1:9" x14ac:dyDescent="0.2">
      <c r="C6" s="20">
        <v>3</v>
      </c>
      <c r="D6" s="21">
        <f t="shared" si="0"/>
        <v>0</v>
      </c>
      <c r="G6" s="22"/>
    </row>
    <row r="7" spans="1:9" x14ac:dyDescent="0.2">
      <c r="C7" s="20">
        <v>4</v>
      </c>
      <c r="D7" s="21">
        <f t="shared" si="0"/>
        <v>0</v>
      </c>
      <c r="G7" s="22"/>
    </row>
    <row r="8" spans="1:9" x14ac:dyDescent="0.2">
      <c r="C8" s="20">
        <v>5</v>
      </c>
      <c r="D8" s="21">
        <f t="shared" si="0"/>
        <v>0</v>
      </c>
      <c r="G8" s="22"/>
    </row>
    <row r="9" spans="1:9" x14ac:dyDescent="0.2">
      <c r="C9" s="20">
        <v>6</v>
      </c>
      <c r="D9" s="21">
        <f t="shared" si="0"/>
        <v>0</v>
      </c>
      <c r="G9" s="22"/>
    </row>
    <row r="10" spans="1:9" x14ac:dyDescent="0.2">
      <c r="C10" s="20">
        <v>7</v>
      </c>
      <c r="D10" s="21">
        <f t="shared" si="0"/>
        <v>0</v>
      </c>
      <c r="G10" s="22"/>
    </row>
    <row r="11" spans="1:9" x14ac:dyDescent="0.2">
      <c r="C11" s="20">
        <v>8</v>
      </c>
      <c r="D11" s="21" t="str">
        <f t="shared" si="0"/>
        <v>Strumento di verifica requisiti facoltativi</v>
      </c>
      <c r="E11" s="22" t="s">
        <v>23</v>
      </c>
      <c r="F11" s="22" t="s">
        <v>24</v>
      </c>
      <c r="G11" s="22" t="s">
        <v>25</v>
      </c>
    </row>
    <row r="12" spans="1:9" x14ac:dyDescent="0.2">
      <c r="C12" s="20">
        <v>9</v>
      </c>
      <c r="D12" s="21" t="str">
        <f t="shared" si="0"/>
        <v>Misure per la riduzione del TPM</v>
      </c>
      <c r="E12" s="22" t="s">
        <v>26</v>
      </c>
      <c r="F12" s="22" t="s">
        <v>27</v>
      </c>
      <c r="G12" s="22" t="s">
        <v>28</v>
      </c>
    </row>
    <row r="13" spans="1:9" x14ac:dyDescent="0.2">
      <c r="C13" s="20">
        <v>10</v>
      </c>
      <c r="D13" s="21">
        <f t="shared" si="0"/>
        <v>0</v>
      </c>
      <c r="G13" s="22"/>
    </row>
    <row r="14" spans="1:9" x14ac:dyDescent="0.2">
      <c r="C14" s="20">
        <v>11</v>
      </c>
      <c r="D14" s="21" t="str">
        <f>INDEX($E$4:$G$503,$C14,$A$1)</f>
        <v>Indicazioni sulle misure</v>
      </c>
      <c r="E14" s="22" t="s">
        <v>29</v>
      </c>
      <c r="F14" s="22" t="s">
        <v>30</v>
      </c>
      <c r="G14" s="22" t="s">
        <v>31</v>
      </c>
    </row>
    <row r="15" spans="1:9" x14ac:dyDescent="0.2">
      <c r="C15" s="20">
        <v>12</v>
      </c>
      <c r="D15" s="21" t="str">
        <f t="shared" si="0"/>
        <v>Richiesta</v>
      </c>
      <c r="E15" s="22" t="s">
        <v>32</v>
      </c>
      <c r="F15" s="22" t="s">
        <v>33</v>
      </c>
      <c r="G15" s="22" t="s">
        <v>34</v>
      </c>
    </row>
    <row r="16" spans="1:9" x14ac:dyDescent="0.2">
      <c r="C16" s="20">
        <v>13</v>
      </c>
      <c r="D16" s="21">
        <f t="shared" si="0"/>
        <v>0</v>
      </c>
      <c r="G16" s="22"/>
    </row>
    <row r="17" spans="3:7" x14ac:dyDescent="0.2">
      <c r="C17" s="20">
        <v>14</v>
      </c>
      <c r="D17" s="21">
        <f t="shared" si="0"/>
        <v>0</v>
      </c>
      <c r="G17" s="22"/>
    </row>
    <row r="18" spans="3:7" x14ac:dyDescent="0.2">
      <c r="C18" s="20">
        <v>15</v>
      </c>
      <c r="D18" s="21">
        <f t="shared" si="0"/>
        <v>0</v>
      </c>
      <c r="G18" s="22"/>
    </row>
    <row r="19" spans="3:7" x14ac:dyDescent="0.2">
      <c r="C19" s="20">
        <v>16</v>
      </c>
      <c r="D19" s="21" t="str">
        <f t="shared" si="0"/>
        <v>Offerta per la riduzione del traffico interna al quartiere</v>
      </c>
      <c r="E19" s="22" t="s">
        <v>35</v>
      </c>
      <c r="F19" s="22" t="s">
        <v>36</v>
      </c>
      <c r="G19" s="22" t="s">
        <v>37</v>
      </c>
    </row>
    <row r="20" spans="3:7" x14ac:dyDescent="0.2">
      <c r="C20" s="20">
        <v>17</v>
      </c>
      <c r="D20" s="21" t="str">
        <f t="shared" si="0"/>
        <v>Campo di selezione</v>
      </c>
      <c r="E20" s="22" t="s">
        <v>38</v>
      </c>
      <c r="F20" s="22" t="s">
        <v>39</v>
      </c>
      <c r="G20" s="22" t="s">
        <v>40</v>
      </c>
    </row>
    <row r="21" spans="3:7" x14ac:dyDescent="0.2">
      <c r="C21" s="20">
        <v>18</v>
      </c>
      <c r="D21" s="21" t="str">
        <f t="shared" si="0"/>
        <v>Numero totale di parcheggi</v>
      </c>
      <c r="E21" s="22" t="s">
        <v>41</v>
      </c>
      <c r="F21" s="22" t="s">
        <v>42</v>
      </c>
      <c r="G21" s="22" t="s">
        <v>43</v>
      </c>
    </row>
    <row r="22" spans="3:7" ht="24" x14ac:dyDescent="0.2">
      <c r="C22" s="20">
        <v>19</v>
      </c>
      <c r="D22" s="21" t="str">
        <f t="shared" si="0"/>
        <v>Numero di parcheggi con stazione di ricarica bidirezionale</v>
      </c>
      <c r="E22" s="22" t="s">
        <v>44</v>
      </c>
      <c r="F22" s="7" t="s">
        <v>45</v>
      </c>
      <c r="G22" s="22" t="s">
        <v>46</v>
      </c>
    </row>
    <row r="23" spans="3:7" ht="25.5" x14ac:dyDescent="0.2">
      <c r="C23" s="20">
        <v>20</v>
      </c>
      <c r="D23" s="21" t="str">
        <f t="shared" si="0"/>
        <v>Parte di superficie uguale a 80% o superiore -&gt; Non è necessario inserire la seconda categoria di edificio</v>
      </c>
      <c r="E23" s="22" t="s">
        <v>47</v>
      </c>
      <c r="F23" s="7" t="s">
        <v>48</v>
      </c>
      <c r="G23" s="22" t="s">
        <v>49</v>
      </c>
    </row>
    <row r="24" spans="3:7" x14ac:dyDescent="0.2">
      <c r="C24" s="20">
        <v>21</v>
      </c>
      <c r="D24" s="21" t="str">
        <f t="shared" si="0"/>
        <v xml:space="preserve">B4 Garantire un’elevata densità di utilizzo </v>
      </c>
      <c r="E24" s="22" t="s">
        <v>50</v>
      </c>
      <c r="F24" s="7" t="s">
        <v>51</v>
      </c>
      <c r="G24" s="22" t="s">
        <v>52</v>
      </c>
    </row>
    <row r="25" spans="3:7" ht="24" x14ac:dyDescent="0.2">
      <c r="C25" s="20">
        <v>22</v>
      </c>
      <c r="D25" s="21" t="str">
        <f t="shared" si="0"/>
        <v>B5 Visualizzazione delle grandezze misurabili per gli utenti</v>
      </c>
      <c r="E25" s="22" t="s">
        <v>53</v>
      </c>
      <c r="F25" s="7" t="s">
        <v>54</v>
      </c>
      <c r="G25" s="22" t="s">
        <v>55</v>
      </c>
    </row>
    <row r="26" spans="3:7" x14ac:dyDescent="0.2">
      <c r="C26" s="20">
        <v>23</v>
      </c>
      <c r="D26" s="21" t="str">
        <f t="shared" si="0"/>
        <v xml:space="preserve">B6 Jolly gestione del quartiere </v>
      </c>
      <c r="E26" s="22" t="s">
        <v>56</v>
      </c>
      <c r="F26" s="22" t="s">
        <v>57</v>
      </c>
      <c r="G26" s="22" t="s">
        <v>58</v>
      </c>
    </row>
    <row r="27" spans="3:7" x14ac:dyDescent="0.2">
      <c r="C27" s="20">
        <v>24</v>
      </c>
      <c r="D27" s="21" t="str">
        <f t="shared" si="0"/>
        <v xml:space="preserve">C6 Soluzioni di stoccaggio innovative </v>
      </c>
      <c r="E27" s="22" t="s">
        <v>59</v>
      </c>
      <c r="F27" s="22" t="s">
        <v>60</v>
      </c>
      <c r="G27" s="22" t="s">
        <v>61</v>
      </c>
    </row>
    <row r="28" spans="3:7" x14ac:dyDescent="0.2">
      <c r="C28" s="20">
        <v>25</v>
      </c>
      <c r="D28" s="21" t="str">
        <f t="shared" si="0"/>
        <v xml:space="preserve">C7 Utilizzo di risorse locali </v>
      </c>
      <c r="E28" s="22" t="s">
        <v>62</v>
      </c>
      <c r="F28" s="22" t="s">
        <v>63</v>
      </c>
      <c r="G28" s="22" t="s">
        <v>64</v>
      </c>
    </row>
    <row r="29" spans="3:7" x14ac:dyDescent="0.2">
      <c r="C29" s="20">
        <v>26</v>
      </c>
      <c r="D29" s="21" t="str">
        <f t="shared" si="0"/>
        <v xml:space="preserve">C8 Riutilizzo di gruppi di componenti </v>
      </c>
      <c r="E29" s="22" t="s">
        <v>65</v>
      </c>
      <c r="F29" s="22" t="s">
        <v>66</v>
      </c>
      <c r="G29" s="22" t="s">
        <v>67</v>
      </c>
    </row>
    <row r="30" spans="3:7" ht="24" x14ac:dyDescent="0.2">
      <c r="C30" s="20">
        <v>27</v>
      </c>
      <c r="D30" s="21" t="str">
        <f t="shared" si="0"/>
        <v xml:space="preserve">C9 Movimenti di terra minimi nella progettazione del terreno </v>
      </c>
      <c r="E30" s="22" t="s">
        <v>68</v>
      </c>
      <c r="F30" s="22" t="s">
        <v>69</v>
      </c>
      <c r="G30" s="22" t="s">
        <v>70</v>
      </c>
    </row>
    <row r="31" spans="3:7" x14ac:dyDescent="0.2">
      <c r="C31" s="20">
        <v>28</v>
      </c>
      <c r="D31" s="21" t="str">
        <f t="shared" si="0"/>
        <v xml:space="preserve">C10 Jolly energia e gas serra </v>
      </c>
      <c r="E31" s="22" t="s">
        <v>71</v>
      </c>
      <c r="F31" s="22" t="s">
        <v>72</v>
      </c>
      <c r="G31" s="22" t="s">
        <v>73</v>
      </c>
    </row>
    <row r="32" spans="3:7" x14ac:dyDescent="0.2">
      <c r="C32" s="20">
        <v>29</v>
      </c>
      <c r="D32" s="21" t="str">
        <f t="shared" si="0"/>
        <v xml:space="preserve">D4 Ventilazione nel quartiere </v>
      </c>
      <c r="E32" s="22" t="s">
        <v>74</v>
      </c>
      <c r="F32" s="22" t="s">
        <v>75</v>
      </c>
      <c r="G32" s="22" t="s">
        <v>76</v>
      </c>
    </row>
    <row r="33" spans="3:7" x14ac:dyDescent="0.2">
      <c r="C33" s="20">
        <v>30</v>
      </c>
      <c r="D33" s="21" t="str">
        <f t="shared" si="0"/>
        <v xml:space="preserve">D5 Utilizzo dell’acqua piovana </v>
      </c>
      <c r="E33" s="22" t="s">
        <v>77</v>
      </c>
      <c r="F33" s="22" t="s">
        <v>78</v>
      </c>
      <c r="G33" s="22" t="s">
        <v>79</v>
      </c>
    </row>
    <row r="34" spans="3:7" ht="24" x14ac:dyDescent="0.2">
      <c r="C34" s="20">
        <v>31</v>
      </c>
      <c r="D34" s="21" t="str">
        <f t="shared" si="0"/>
        <v xml:space="preserve">D6 Nessuna sotto-costruzione degli spazi aperti </v>
      </c>
      <c r="E34" s="22" t="s">
        <v>80</v>
      </c>
      <c r="F34" s="22" t="s">
        <v>81</v>
      </c>
      <c r="G34" s="22" t="s">
        <v>82</v>
      </c>
    </row>
    <row r="35" spans="3:7" x14ac:dyDescent="0.2">
      <c r="C35" s="20">
        <v>32</v>
      </c>
      <c r="D35" s="21" t="str">
        <f t="shared" si="0"/>
        <v xml:space="preserve">D7 Jolly comfort e adattamento al clima </v>
      </c>
      <c r="E35" s="22" t="s">
        <v>83</v>
      </c>
      <c r="F35" s="22" t="s">
        <v>84</v>
      </c>
      <c r="G35" s="22" t="s">
        <v>85</v>
      </c>
    </row>
    <row r="36" spans="3:7" x14ac:dyDescent="0.2">
      <c r="C36" s="20">
        <v>33</v>
      </c>
      <c r="D36" s="21" t="str">
        <f t="shared" si="0"/>
        <v xml:space="preserve">E6 Minimizzazione  del numero di parcheggi per auto </v>
      </c>
      <c r="E36" s="22" t="s">
        <v>86</v>
      </c>
      <c r="F36" s="22" t="s">
        <v>87</v>
      </c>
      <c r="G36" s="22" t="s">
        <v>88</v>
      </c>
    </row>
    <row r="37" spans="3:7" x14ac:dyDescent="0.2">
      <c r="C37" s="20">
        <v>34</v>
      </c>
      <c r="D37" s="21" t="str">
        <f t="shared" si="0"/>
        <v xml:space="preserve">E7 Offerte interne al quartiere per ridurre il traffico </v>
      </c>
      <c r="E37" s="22" t="s">
        <v>89</v>
      </c>
      <c r="F37" s="22" t="s">
        <v>90</v>
      </c>
      <c r="G37" s="22" t="s">
        <v>91</v>
      </c>
    </row>
    <row r="38" spans="3:7" x14ac:dyDescent="0.2">
      <c r="C38" s="20">
        <v>35</v>
      </c>
      <c r="D38" s="21" t="str">
        <f t="shared" si="0"/>
        <v xml:space="preserve">E8 Misure per la riduzione del TPM </v>
      </c>
      <c r="E38" s="22" t="s">
        <v>92</v>
      </c>
      <c r="F38" s="22" t="s">
        <v>93</v>
      </c>
      <c r="G38" s="22" t="s">
        <v>94</v>
      </c>
    </row>
    <row r="39" spans="3:7" x14ac:dyDescent="0.2">
      <c r="C39" s="20">
        <v>36</v>
      </c>
      <c r="D39" s="21" t="str">
        <f>INDEX($E$4:$G$503,$C39,$A$1)</f>
        <v xml:space="preserve">E9 Stazioni di ricarica bidirezionali </v>
      </c>
      <c r="E39" s="22" t="s">
        <v>95</v>
      </c>
      <c r="F39" s="22" t="s">
        <v>96</v>
      </c>
      <c r="G39" s="22" t="s">
        <v>97</v>
      </c>
    </row>
    <row r="40" spans="3:7" x14ac:dyDescent="0.2">
      <c r="C40" s="20">
        <v>37</v>
      </c>
      <c r="D40" s="21" t="str">
        <f>INDEX($E$4:$G$503,$C40,$A$1)</f>
        <v xml:space="preserve">E10 Jolly mobilità </v>
      </c>
      <c r="E40" s="22" t="s">
        <v>98</v>
      </c>
      <c r="F40" s="22" t="s">
        <v>99</v>
      </c>
      <c r="G40" s="22" t="s">
        <v>100</v>
      </c>
    </row>
    <row r="41" spans="3:7" x14ac:dyDescent="0.2">
      <c r="C41" s="20">
        <v>38</v>
      </c>
      <c r="D41" s="21" t="str">
        <f t="shared" si="0"/>
        <v>Jolly</v>
      </c>
      <c r="E41" s="22" t="s">
        <v>101</v>
      </c>
      <c r="F41" s="22" t="s">
        <v>101</v>
      </c>
      <c r="G41" s="22" t="s">
        <v>102</v>
      </c>
    </row>
    <row r="42" spans="3:7" x14ac:dyDescent="0.2">
      <c r="C42" s="20">
        <v>39</v>
      </c>
      <c r="D42" s="21" t="str">
        <f t="shared" si="0"/>
        <v>Tema jolly</v>
      </c>
      <c r="E42" s="22" t="s">
        <v>103</v>
      </c>
      <c r="F42" s="22" t="s">
        <v>104</v>
      </c>
      <c r="G42" s="22" t="s">
        <v>105</v>
      </c>
    </row>
    <row r="43" spans="3:7" x14ac:dyDescent="0.2">
      <c r="C43" s="20">
        <v>40</v>
      </c>
      <c r="D43" s="21" t="str">
        <f t="shared" si="0"/>
        <v>Titolo</v>
      </c>
      <c r="E43" s="22" t="s">
        <v>106</v>
      </c>
      <c r="F43" s="22" t="s">
        <v>107</v>
      </c>
      <c r="G43" s="22" t="s">
        <v>108</v>
      </c>
    </row>
    <row r="44" spans="3:7" x14ac:dyDescent="0.2">
      <c r="C44" s="20">
        <v>41</v>
      </c>
      <c r="D44" s="21" t="str">
        <f t="shared" si="0"/>
        <v>Descrizione ed effetto</v>
      </c>
      <c r="E44" s="22" t="s">
        <v>109</v>
      </c>
      <c r="F44" s="22" t="s">
        <v>110</v>
      </c>
      <c r="G44" s="22" t="s">
        <v>111</v>
      </c>
    </row>
    <row r="45" spans="3:7" x14ac:dyDescent="0.2">
      <c r="C45" s="20">
        <v>42</v>
      </c>
      <c r="D45" s="21" t="str">
        <f t="shared" si="0"/>
        <v>Verifiche / allegati</v>
      </c>
      <c r="E45" s="22" t="s">
        <v>112</v>
      </c>
      <c r="F45" s="22" t="s">
        <v>113</v>
      </c>
      <c r="G45" s="22" t="s">
        <v>114</v>
      </c>
    </row>
    <row r="46" spans="3:7" x14ac:dyDescent="0.2">
      <c r="C46" s="20">
        <v>43</v>
      </c>
      <c r="D46" s="21" t="str">
        <f>INDEX($E$4:$G$503,$C46,$A$1)</f>
        <v>B6, C10, D7 e E10 (jolly requisiti facoltativi)</v>
      </c>
      <c r="E46" s="22" t="s">
        <v>115</v>
      </c>
      <c r="F46" s="22" t="s">
        <v>116</v>
      </c>
      <c r="G46" s="22" t="s">
        <v>117</v>
      </c>
    </row>
    <row r="47" spans="3:7" x14ac:dyDescent="0.2">
      <c r="C47" s="20">
        <v>44</v>
      </c>
      <c r="D47" s="21" t="str">
        <f t="shared" si="0"/>
        <v>Indicazioni sulle misure</v>
      </c>
      <c r="E47" s="22" t="s">
        <v>118</v>
      </c>
      <c r="F47" s="22" t="s">
        <v>119</v>
      </c>
      <c r="G47" s="22" t="s">
        <v>31</v>
      </c>
    </row>
    <row r="48" spans="3:7" x14ac:dyDescent="0.2">
      <c r="C48" s="20">
        <v>45</v>
      </c>
      <c r="D48" s="21" t="str">
        <f t="shared" si="0"/>
        <v>Abitazioni PF</v>
      </c>
      <c r="E48" s="22" t="s">
        <v>120</v>
      </c>
      <c r="F48" s="22" t="s">
        <v>121</v>
      </c>
      <c r="G48" s="22" t="s">
        <v>122</v>
      </c>
    </row>
    <row r="49" spans="3:7" x14ac:dyDescent="0.2">
      <c r="C49" s="20">
        <v>46</v>
      </c>
      <c r="D49" s="21" t="str">
        <f t="shared" si="0"/>
        <v>Abitazioni MF</v>
      </c>
      <c r="E49" s="22" t="s">
        <v>123</v>
      </c>
      <c r="F49" s="22" t="s">
        <v>124</v>
      </c>
      <c r="G49" s="22" t="s">
        <v>125</v>
      </c>
    </row>
    <row r="50" spans="3:7" x14ac:dyDescent="0.2">
      <c r="C50" s="20">
        <v>47</v>
      </c>
      <c r="D50" s="21" t="str">
        <f t="shared" si="0"/>
        <v xml:space="preserve">Amministrazione </v>
      </c>
      <c r="E50" s="22" t="s">
        <v>126</v>
      </c>
      <c r="F50" s="22" t="s">
        <v>127</v>
      </c>
      <c r="G50" s="22" t="s">
        <v>128</v>
      </c>
    </row>
    <row r="51" spans="3:7" x14ac:dyDescent="0.2">
      <c r="C51" s="20">
        <v>48</v>
      </c>
      <c r="D51" s="21" t="str">
        <f t="shared" si="0"/>
        <v>Scuole</v>
      </c>
      <c r="E51" s="22" t="s">
        <v>129</v>
      </c>
      <c r="F51" s="22" t="s">
        <v>130</v>
      </c>
      <c r="G51" s="22" t="s">
        <v>131</v>
      </c>
    </row>
    <row r="52" spans="3:7" x14ac:dyDescent="0.2">
      <c r="C52" s="20">
        <v>49</v>
      </c>
      <c r="D52" s="21" t="str">
        <f t="shared" si="0"/>
        <v>Negozi</v>
      </c>
      <c r="E52" s="22" t="s">
        <v>132</v>
      </c>
      <c r="F52" s="22" t="s">
        <v>133</v>
      </c>
      <c r="G52" s="22" t="s">
        <v>134</v>
      </c>
    </row>
    <row r="53" spans="3:7" x14ac:dyDescent="0.2">
      <c r="C53" s="20">
        <v>50</v>
      </c>
      <c r="D53" s="21" t="str">
        <f t="shared" si="0"/>
        <v>Ristoranti</v>
      </c>
      <c r="E53" s="22" t="s">
        <v>135</v>
      </c>
      <c r="F53" s="22" t="s">
        <v>136</v>
      </c>
      <c r="G53" s="22" t="s">
        <v>137</v>
      </c>
    </row>
    <row r="54" spans="3:7" x14ac:dyDescent="0.2">
      <c r="C54" s="20">
        <v>51</v>
      </c>
      <c r="D54" s="21" t="str">
        <f t="shared" si="0"/>
        <v>Locali pubblici</v>
      </c>
      <c r="E54" s="22" t="s">
        <v>138</v>
      </c>
      <c r="F54" s="22" t="s">
        <v>139</v>
      </c>
      <c r="G54" s="22" t="s">
        <v>140</v>
      </c>
    </row>
    <row r="55" spans="3:7" x14ac:dyDescent="0.2">
      <c r="C55" s="20">
        <v>52</v>
      </c>
      <c r="D55" s="21" t="str">
        <f t="shared" si="0"/>
        <v>Ospedali</v>
      </c>
      <c r="E55" s="22" t="s">
        <v>141</v>
      </c>
      <c r="F55" s="22" t="s">
        <v>142</v>
      </c>
      <c r="G55" s="22" t="s">
        <v>143</v>
      </c>
    </row>
    <row r="56" spans="3:7" x14ac:dyDescent="0.2">
      <c r="C56" s="20">
        <v>53</v>
      </c>
      <c r="D56" s="21" t="str">
        <f t="shared" si="0"/>
        <v>Industrie</v>
      </c>
      <c r="E56" s="22" t="s">
        <v>144</v>
      </c>
      <c r="F56" s="22" t="s">
        <v>144</v>
      </c>
      <c r="G56" s="22" t="s">
        <v>144</v>
      </c>
    </row>
    <row r="57" spans="3:7" x14ac:dyDescent="0.2">
      <c r="C57" s="20">
        <v>54</v>
      </c>
      <c r="D57" s="21" t="str">
        <f t="shared" si="0"/>
        <v>Magazzini</v>
      </c>
      <c r="E57" s="22" t="s">
        <v>145</v>
      </c>
      <c r="F57" s="22" t="s">
        <v>146</v>
      </c>
      <c r="G57" s="22" t="s">
        <v>147</v>
      </c>
    </row>
    <row r="58" spans="3:7" x14ac:dyDescent="0.2">
      <c r="C58" s="20">
        <v>55</v>
      </c>
      <c r="D58" s="21" t="str">
        <f t="shared" si="0"/>
        <v>Impianti sportivi</v>
      </c>
      <c r="E58" s="22" t="s">
        <v>148</v>
      </c>
      <c r="F58" s="22" t="s">
        <v>149</v>
      </c>
      <c r="G58" s="22" t="s">
        <v>150</v>
      </c>
    </row>
    <row r="59" spans="3:7" x14ac:dyDescent="0.2">
      <c r="C59" s="20">
        <v>56</v>
      </c>
      <c r="D59" s="21" t="str">
        <f t="shared" si="0"/>
        <v>Piscine coperte</v>
      </c>
      <c r="E59" s="22" t="s">
        <v>151</v>
      </c>
      <c r="F59" s="22" t="s">
        <v>152</v>
      </c>
      <c r="G59" s="22" t="s">
        <v>153</v>
      </c>
    </row>
    <row r="60" spans="3:7" x14ac:dyDescent="0.2">
      <c r="C60" s="20">
        <v>57</v>
      </c>
      <c r="D60" s="21" t="str">
        <f t="shared" si="0"/>
        <v>Altri</v>
      </c>
      <c r="E60" s="22" t="s">
        <v>154</v>
      </c>
      <c r="F60" s="22" t="s">
        <v>155</v>
      </c>
      <c r="G60" s="22" t="s">
        <v>156</v>
      </c>
    </row>
    <row r="61" spans="3:7" x14ac:dyDescent="0.2">
      <c r="C61" s="20">
        <v>58</v>
      </c>
      <c r="D61" s="21" t="str">
        <f t="shared" si="0"/>
        <v>Vendita (negozi specializzati)</v>
      </c>
      <c r="E61" s="22" t="s">
        <v>157</v>
      </c>
      <c r="F61" s="22" t="s">
        <v>158</v>
      </c>
      <c r="G61" s="22" t="s">
        <v>159</v>
      </c>
    </row>
    <row r="62" spans="3:7" x14ac:dyDescent="0.2">
      <c r="C62" s="20">
        <v>59</v>
      </c>
      <c r="D62" s="21" t="str">
        <f t="shared" si="0"/>
        <v>Vendita (negozi di alimentari)</v>
      </c>
      <c r="E62" s="22" t="s">
        <v>160</v>
      </c>
      <c r="F62" s="22" t="s">
        <v>161</v>
      </c>
      <c r="G62" s="22" t="s">
        <v>162</v>
      </c>
    </row>
    <row r="63" spans="3:7" x14ac:dyDescent="0.2">
      <c r="C63" s="20">
        <v>60</v>
      </c>
      <c r="D63" s="21" t="str">
        <f t="shared" si="0"/>
        <v>Numero</v>
      </c>
      <c r="E63" s="22" t="s">
        <v>163</v>
      </c>
      <c r="F63" s="22" t="s">
        <v>164</v>
      </c>
      <c r="G63" s="22" t="s">
        <v>165</v>
      </c>
    </row>
    <row r="64" spans="3:7" x14ac:dyDescent="0.2">
      <c r="C64" s="20">
        <v>61</v>
      </c>
      <c r="D64" s="21" t="str">
        <f t="shared" si="0"/>
        <v>sì</v>
      </c>
      <c r="E64" s="22" t="s">
        <v>166</v>
      </c>
      <c r="F64" s="22" t="s">
        <v>167</v>
      </c>
      <c r="G64" s="22" t="s">
        <v>168</v>
      </c>
    </row>
    <row r="65" spans="3:7" x14ac:dyDescent="0.2">
      <c r="C65" s="20">
        <v>62</v>
      </c>
      <c r="D65" s="21" t="str">
        <f t="shared" si="0"/>
        <v>no</v>
      </c>
      <c r="E65" s="22" t="s">
        <v>169</v>
      </c>
      <c r="F65" s="22" t="s">
        <v>170</v>
      </c>
      <c r="G65" s="22" t="s">
        <v>171</v>
      </c>
    </row>
    <row r="66" spans="3:7" x14ac:dyDescent="0.2">
      <c r="C66" s="20">
        <v>63</v>
      </c>
      <c r="D66" s="21" t="str">
        <f t="shared" si="0"/>
        <v>Istruzioni</v>
      </c>
      <c r="E66" s="22" t="s">
        <v>172</v>
      </c>
      <c r="F66" s="22" t="s">
        <v>173</v>
      </c>
      <c r="G66" s="22" t="s">
        <v>174</v>
      </c>
    </row>
    <row r="67" spans="3:7" ht="24" x14ac:dyDescent="0.2">
      <c r="C67" s="20">
        <v>64</v>
      </c>
      <c r="D67" s="21" t="str">
        <f t="shared" si="0"/>
        <v>Categoria di edificio maggiore in termini di superficie</v>
      </c>
      <c r="E67" s="22" t="s">
        <v>175</v>
      </c>
      <c r="F67" s="22" t="s">
        <v>176</v>
      </c>
      <c r="G67" s="22" t="s">
        <v>177</v>
      </c>
    </row>
    <row r="68" spans="3:7" x14ac:dyDescent="0.2">
      <c r="C68" s="20">
        <v>65</v>
      </c>
      <c r="D68" s="21" t="str">
        <f t="shared" ref="D68:D131" si="1">INDEX($E$4:$G$503,$C68,$A$1)</f>
        <v>AE totale della categoria di edificio maggiore</v>
      </c>
      <c r="E68" s="22" t="s">
        <v>178</v>
      </c>
      <c r="F68" s="22" t="s">
        <v>179</v>
      </c>
      <c r="G68" s="22" t="s">
        <v>180</v>
      </c>
    </row>
    <row r="69" spans="3:7" ht="24" x14ac:dyDescent="0.2">
      <c r="C69" s="20">
        <v>66</v>
      </c>
      <c r="D69" s="21" t="str">
        <f t="shared" si="1"/>
        <v>Seconda maggiore categoria di edificio in termini di superficie</v>
      </c>
      <c r="E69" s="22" t="s">
        <v>181</v>
      </c>
      <c r="F69" s="22" t="s">
        <v>182</v>
      </c>
      <c r="G69" s="22" t="s">
        <v>183</v>
      </c>
    </row>
    <row r="70" spans="3:7" ht="24" x14ac:dyDescent="0.2">
      <c r="C70" s="20">
        <v>67</v>
      </c>
      <c r="D70" s="21" t="str">
        <f t="shared" si="1"/>
        <v xml:space="preserve">AE totale della seconda maggiore categoria di edificio </v>
      </c>
      <c r="E70" s="22" t="s">
        <v>184</v>
      </c>
      <c r="F70" s="22" t="s">
        <v>185</v>
      </c>
      <c r="G70" s="22" t="s">
        <v>186</v>
      </c>
    </row>
    <row r="71" spans="3:7" x14ac:dyDescent="0.2">
      <c r="C71" s="20">
        <v>68</v>
      </c>
      <c r="D71" s="21" t="str">
        <f t="shared" si="1"/>
        <v xml:space="preserve">AE totale </v>
      </c>
      <c r="E71" s="22" t="s">
        <v>187</v>
      </c>
      <c r="F71" s="22" t="s">
        <v>188</v>
      </c>
      <c r="G71" s="22" t="s">
        <v>189</v>
      </c>
    </row>
    <row r="72" spans="3:7" x14ac:dyDescent="0.2">
      <c r="C72" s="20">
        <v>69</v>
      </c>
      <c r="D72" s="21" t="str">
        <f t="shared" si="1"/>
        <v>AE [m2]</v>
      </c>
      <c r="E72" s="22" t="s">
        <v>190</v>
      </c>
      <c r="F72" s="22" t="s">
        <v>191</v>
      </c>
      <c r="G72" s="22" t="s">
        <v>192</v>
      </c>
    </row>
    <row r="73" spans="3:7" x14ac:dyDescent="0.2">
      <c r="C73" s="20">
        <v>70</v>
      </c>
      <c r="D73" s="21" t="str">
        <f t="shared" si="1"/>
        <v>Unità</v>
      </c>
      <c r="E73" s="22" t="s">
        <v>193</v>
      </c>
      <c r="F73" s="22" t="s">
        <v>194</v>
      </c>
      <c r="G73" s="22" t="s">
        <v>195</v>
      </c>
    </row>
    <row r="74" spans="3:7" x14ac:dyDescent="0.2">
      <c r="C74" s="20">
        <v>71</v>
      </c>
      <c r="D74" s="21" t="str">
        <f t="shared" si="1"/>
        <v>Residenti</v>
      </c>
      <c r="E74" s="22" t="s">
        <v>196</v>
      </c>
      <c r="F74" s="22" t="s">
        <v>197</v>
      </c>
      <c r="G74" s="22" t="s">
        <v>198</v>
      </c>
    </row>
    <row r="75" spans="3:7" x14ac:dyDescent="0.2">
      <c r="C75" s="20">
        <v>72</v>
      </c>
      <c r="D75" s="21" t="str">
        <f t="shared" si="1"/>
        <v>Equivalenza a tempo pieno</v>
      </c>
      <c r="E75" s="22" t="s">
        <v>199</v>
      </c>
      <c r="F75" s="22" t="s">
        <v>200</v>
      </c>
      <c r="G75" s="22" t="s">
        <v>201</v>
      </c>
    </row>
    <row r="76" spans="3:7" x14ac:dyDescent="0.2">
      <c r="C76" s="20">
        <v>73</v>
      </c>
      <c r="D76" s="21" t="str">
        <f t="shared" si="1"/>
        <v>Studenti</v>
      </c>
      <c r="E76" s="22" t="s">
        <v>202</v>
      </c>
      <c r="F76" s="22" t="s">
        <v>203</v>
      </c>
      <c r="G76" s="22" t="s">
        <v>204</v>
      </c>
    </row>
    <row r="77" spans="3:7" x14ac:dyDescent="0.2">
      <c r="C77" s="20">
        <v>74</v>
      </c>
      <c r="D77" s="21">
        <f t="shared" si="1"/>
        <v>0</v>
      </c>
      <c r="G77" s="22"/>
    </row>
    <row r="78" spans="3:7" x14ac:dyDescent="0.2">
      <c r="C78" s="20">
        <v>75</v>
      </c>
      <c r="D78" s="21" t="str">
        <f t="shared" si="1"/>
        <v>Indicazioni sulla densità di utilizzo</v>
      </c>
      <c r="E78" s="22" t="s">
        <v>205</v>
      </c>
      <c r="F78" s="22" t="s">
        <v>206</v>
      </c>
      <c r="G78" s="22" t="s">
        <v>207</v>
      </c>
    </row>
    <row r="79" spans="3:7" x14ac:dyDescent="0.2">
      <c r="C79" s="20">
        <v>76</v>
      </c>
      <c r="D79" s="21" t="str">
        <f t="shared" si="1"/>
        <v xml:space="preserve">Risultati </v>
      </c>
      <c r="E79" s="22" t="s">
        <v>208</v>
      </c>
      <c r="F79" s="22" t="s">
        <v>209</v>
      </c>
      <c r="G79" s="22" t="s">
        <v>210</v>
      </c>
    </row>
    <row r="80" spans="3:7" x14ac:dyDescent="0.2">
      <c r="C80" s="20">
        <v>77</v>
      </c>
      <c r="D80" s="21" t="str">
        <f t="shared" si="1"/>
        <v>Indicazioni sull'offerta di riduzione del traffico</v>
      </c>
      <c r="E80" s="22" t="s">
        <v>211</v>
      </c>
      <c r="F80" s="22" t="s">
        <v>212</v>
      </c>
      <c r="G80" s="22" t="s">
        <v>213</v>
      </c>
    </row>
    <row r="81" spans="3:7" x14ac:dyDescent="0.2">
      <c r="C81" s="20">
        <v>78</v>
      </c>
      <c r="D81" s="21" t="str">
        <f t="shared" si="1"/>
        <v>Descrizione dell'offerta</v>
      </c>
      <c r="E81" s="22" t="s">
        <v>214</v>
      </c>
      <c r="F81" s="22" t="s">
        <v>215</v>
      </c>
      <c r="G81" s="22" t="s">
        <v>216</v>
      </c>
    </row>
    <row r="82" spans="3:7" x14ac:dyDescent="0.2">
      <c r="C82" s="20">
        <v>79</v>
      </c>
      <c r="D82" s="21" t="str">
        <f t="shared" si="1"/>
        <v>Versione</v>
      </c>
      <c r="E82" s="22" t="s">
        <v>217</v>
      </c>
      <c r="F82" s="22" t="s">
        <v>217</v>
      </c>
      <c r="G82" s="22" t="s">
        <v>218</v>
      </c>
    </row>
    <row r="83" spans="3:7" ht="24" x14ac:dyDescent="0.2">
      <c r="C83" s="20">
        <v>80</v>
      </c>
      <c r="D83" s="21" t="str">
        <f t="shared" si="1"/>
        <v>Indicazioni sulle stazioni di ricarica bidirezionali</v>
      </c>
      <c r="E83" s="22" t="s">
        <v>219</v>
      </c>
      <c r="F83" s="22" t="s">
        <v>220</v>
      </c>
      <c r="G83" s="22" t="s">
        <v>221</v>
      </c>
    </row>
    <row r="84" spans="3:7" ht="24" x14ac:dyDescent="0.2">
      <c r="C84" s="20">
        <v>81</v>
      </c>
      <c r="D84" s="21" t="str">
        <f t="shared" si="1"/>
        <v>Parte di parcheggi con stazioni di ricarica bidirezionali</v>
      </c>
      <c r="E84" s="22" t="s">
        <v>222</v>
      </c>
      <c r="F84" s="22" t="s">
        <v>223</v>
      </c>
      <c r="G84" s="22" t="s">
        <v>224</v>
      </c>
    </row>
    <row r="85" spans="3:7" x14ac:dyDescent="0.2">
      <c r="C85" s="20">
        <v>82</v>
      </c>
      <c r="D85" s="21" t="str">
        <f t="shared" si="1"/>
        <v>Indicazioni sulla rimozione del materiale di scavo</v>
      </c>
      <c r="E85" s="22" t="s">
        <v>225</v>
      </c>
      <c r="F85" s="22" t="s">
        <v>226</v>
      </c>
      <c r="G85" s="22" t="s">
        <v>227</v>
      </c>
    </row>
    <row r="86" spans="3:7" x14ac:dyDescent="0.2">
      <c r="C86" s="20">
        <v>83</v>
      </c>
      <c r="D86" s="21" t="str">
        <f t="shared" si="1"/>
        <v>Totale materiale di scavo</v>
      </c>
      <c r="E86" s="22" t="s">
        <v>228</v>
      </c>
      <c r="F86" s="22" t="s">
        <v>229</v>
      </c>
      <c r="G86" s="22" t="s">
        <v>230</v>
      </c>
    </row>
    <row r="87" spans="3:7" x14ac:dyDescent="0.2">
      <c r="C87" s="20">
        <v>84</v>
      </c>
      <c r="D87" s="21" t="str">
        <f t="shared" si="1"/>
        <v>Materiale di scavo con sgombero</v>
      </c>
      <c r="E87" s="22" t="s">
        <v>231</v>
      </c>
      <c r="F87" s="22" t="s">
        <v>232</v>
      </c>
      <c r="G87" s="22" t="s">
        <v>233</v>
      </c>
    </row>
    <row r="88" spans="3:7" x14ac:dyDescent="0.2">
      <c r="C88" s="20">
        <v>85</v>
      </c>
      <c r="D88" s="21" t="str">
        <f t="shared" si="1"/>
        <v>Superficie di riferimento energetico totale del quartiere</v>
      </c>
      <c r="E88" s="22" t="s">
        <v>234</v>
      </c>
      <c r="F88" s="22" t="s">
        <v>235</v>
      </c>
      <c r="G88" s="22" t="s">
        <v>236</v>
      </c>
    </row>
    <row r="89" spans="3:7" x14ac:dyDescent="0.2">
      <c r="C89" s="20">
        <v>86</v>
      </c>
      <c r="D89" s="21" t="str">
        <f t="shared" si="1"/>
        <v>Superficie totale dei tetti del quartiere</v>
      </c>
      <c r="E89" s="22" t="s">
        <v>237</v>
      </c>
      <c r="F89" s="22" t="s">
        <v>238</v>
      </c>
      <c r="G89" s="22" t="s">
        <v>239</v>
      </c>
    </row>
    <row r="90" spans="3:7" ht="24" x14ac:dyDescent="0.2">
      <c r="C90" s="20">
        <v>87</v>
      </c>
      <c r="D90" s="21" t="str">
        <f t="shared" si="1"/>
        <v>Superficie dei tetti con stoccaggio e recupero delle acque meteoriche</v>
      </c>
      <c r="E90" s="22" t="s">
        <v>240</v>
      </c>
      <c r="F90" s="22" t="s">
        <v>241</v>
      </c>
      <c r="G90" s="22" t="s">
        <v>242</v>
      </c>
    </row>
    <row r="91" spans="3:7" x14ac:dyDescent="0.2">
      <c r="C91" s="20">
        <v>88</v>
      </c>
      <c r="D91" s="21" t="str">
        <f t="shared" si="1"/>
        <v>Indicazioni sulle superfici dei tetti</v>
      </c>
      <c r="E91" s="22" t="s">
        <v>243</v>
      </c>
      <c r="F91" s="22" t="s">
        <v>244</v>
      </c>
      <c r="G91" s="22" t="s">
        <v>245</v>
      </c>
    </row>
    <row r="92" spans="3:7" ht="24" x14ac:dyDescent="0.2">
      <c r="C92" s="20">
        <v>89</v>
      </c>
      <c r="D92" s="21" t="str">
        <f t="shared" si="1"/>
        <v>Percentuale delle superfici dei tetti con utilizzo dell'acqua piovana</v>
      </c>
      <c r="E92" s="22" t="s">
        <v>246</v>
      </c>
      <c r="F92" s="22" t="s">
        <v>247</v>
      </c>
      <c r="G92" s="22" t="s">
        <v>248</v>
      </c>
    </row>
    <row r="93" spans="3:7" x14ac:dyDescent="0.2">
      <c r="C93" s="20">
        <v>90</v>
      </c>
      <c r="D93" s="21" t="str">
        <f t="shared" si="1"/>
        <v>Indicazioni sulla visualizzazione</v>
      </c>
      <c r="E93" s="22" t="s">
        <v>249</v>
      </c>
      <c r="F93" s="22" t="s">
        <v>250</v>
      </c>
      <c r="G93" s="22" t="s">
        <v>251</v>
      </c>
    </row>
    <row r="94" spans="3:7" x14ac:dyDescent="0.2">
      <c r="C94" s="20">
        <v>91</v>
      </c>
      <c r="D94" s="21">
        <f t="shared" si="1"/>
        <v>0</v>
      </c>
      <c r="G94" s="22"/>
    </row>
    <row r="95" spans="3:7" x14ac:dyDescent="0.2">
      <c r="C95" s="20">
        <v>92</v>
      </c>
      <c r="D95" s="21" t="str">
        <f t="shared" si="1"/>
        <v>AE con visualizzazione delle grandezze misurate</v>
      </c>
      <c r="E95" s="22" t="s">
        <v>402</v>
      </c>
      <c r="F95" s="22" t="s">
        <v>400</v>
      </c>
      <c r="G95" s="22" t="s">
        <v>401</v>
      </c>
    </row>
    <row r="96" spans="3:7" ht="24" x14ac:dyDescent="0.2">
      <c r="C96" s="20">
        <v>93</v>
      </c>
      <c r="D96" s="21" t="str">
        <f t="shared" si="1"/>
        <v>Percentuale con visualizzazione delle grandezze misurate</v>
      </c>
      <c r="E96" s="22" t="s">
        <v>397</v>
      </c>
      <c r="F96" s="22" t="s">
        <v>398</v>
      </c>
      <c r="G96" s="22" t="s">
        <v>399</v>
      </c>
    </row>
    <row r="97" spans="3:7" x14ac:dyDescent="0.2">
      <c r="C97" s="20">
        <v>94</v>
      </c>
      <c r="D97" s="21" t="str">
        <f t="shared" si="1"/>
        <v>Indicazioni sui posti auto</v>
      </c>
      <c r="E97" s="22" t="s">
        <v>252</v>
      </c>
      <c r="F97" s="22" t="s">
        <v>253</v>
      </c>
      <c r="G97" s="22" t="s">
        <v>254</v>
      </c>
    </row>
    <row r="98" spans="3:7" x14ac:dyDescent="0.2">
      <c r="C98" s="20">
        <v>95</v>
      </c>
      <c r="D98" s="21">
        <f t="shared" si="1"/>
        <v>0</v>
      </c>
      <c r="G98" s="22"/>
    </row>
    <row r="99" spans="3:7" x14ac:dyDescent="0.2">
      <c r="C99" s="20">
        <v>96</v>
      </c>
      <c r="D99" s="21">
        <f t="shared" si="1"/>
        <v>0</v>
      </c>
      <c r="G99" s="22"/>
    </row>
    <row r="100" spans="3:7" x14ac:dyDescent="0.2">
      <c r="C100" s="20">
        <v>97</v>
      </c>
      <c r="D100" s="21">
        <f t="shared" si="1"/>
        <v>0</v>
      </c>
      <c r="G100" s="22"/>
    </row>
    <row r="101" spans="3:7" ht="48" x14ac:dyDescent="0.2">
      <c r="C101" s="20">
        <v>98</v>
      </c>
      <c r="D101" s="21" t="str">
        <f t="shared" si="1"/>
        <v>Questo strumento di verifica è adatto al calcolo in ambito residenziale e amministrativo (categorie di edificio I-III). Gli altri tipi di utilizzo devono essere calcolati secondo la norma VSS 40 281.</v>
      </c>
      <c r="E101" s="22" t="s">
        <v>255</v>
      </c>
      <c r="F101" s="22" t="s">
        <v>256</v>
      </c>
      <c r="G101" s="22" t="s">
        <v>257</v>
      </c>
    </row>
    <row r="102" spans="3:7" x14ac:dyDescent="0.2">
      <c r="C102" s="20">
        <v>99</v>
      </c>
      <c r="D102" s="21" t="str">
        <f t="shared" si="1"/>
        <v>Posizione del quartiere</v>
      </c>
      <c r="E102" s="22" t="s">
        <v>258</v>
      </c>
      <c r="F102" s="22" t="s">
        <v>259</v>
      </c>
      <c r="G102" s="22" t="s">
        <v>260</v>
      </c>
    </row>
    <row r="103" spans="3:7" x14ac:dyDescent="0.2">
      <c r="C103" s="20">
        <v>100</v>
      </c>
      <c r="D103" s="21" t="str">
        <f t="shared" si="1"/>
        <v>Numero di posti auto</v>
      </c>
      <c r="E103" s="22" t="s">
        <v>261</v>
      </c>
      <c r="F103" s="22" t="s">
        <v>262</v>
      </c>
      <c r="G103" s="22" t="s">
        <v>263</v>
      </c>
    </row>
    <row r="104" spans="3:7" x14ac:dyDescent="0.2">
      <c r="C104" s="20">
        <v>101</v>
      </c>
      <c r="D104" s="21" t="str">
        <f t="shared" si="1"/>
        <v>Numero di appartamenti</v>
      </c>
      <c r="E104" s="22" t="s">
        <v>264</v>
      </c>
      <c r="F104" s="22" t="s">
        <v>265</v>
      </c>
      <c r="G104" s="22" t="s">
        <v>266</v>
      </c>
    </row>
    <row r="105" spans="3:7" x14ac:dyDescent="0.2">
      <c r="C105" s="20">
        <v>102</v>
      </c>
      <c r="D105" s="21" t="str">
        <f t="shared" si="1"/>
        <v>Superficie lorda amministrazione</v>
      </c>
      <c r="E105" s="22" t="s">
        <v>267</v>
      </c>
      <c r="F105" s="22" t="s">
        <v>268</v>
      </c>
      <c r="G105" s="22" t="s">
        <v>269</v>
      </c>
    </row>
    <row r="106" spans="3:7" x14ac:dyDescent="0.2">
      <c r="C106" s="20">
        <v>103</v>
      </c>
      <c r="D106" s="21" t="str">
        <f t="shared" si="1"/>
        <v>Valore di progetto</v>
      </c>
      <c r="E106" s="22" t="s">
        <v>270</v>
      </c>
      <c r="F106" s="22" t="s">
        <v>271</v>
      </c>
      <c r="G106" s="22" t="s">
        <v>272</v>
      </c>
    </row>
    <row r="107" spans="3:7" x14ac:dyDescent="0.2">
      <c r="C107" s="20">
        <v>104</v>
      </c>
      <c r="D107" s="21" t="str">
        <f t="shared" si="1"/>
        <v>Requisito</v>
      </c>
      <c r="E107" s="22" t="s">
        <v>273</v>
      </c>
      <c r="F107" s="22" t="s">
        <v>274</v>
      </c>
      <c r="G107" s="22" t="s">
        <v>275</v>
      </c>
    </row>
    <row r="108" spans="3:7" x14ac:dyDescent="0.2">
      <c r="C108" s="20">
        <v>105</v>
      </c>
      <c r="D108" s="21" t="str">
        <f t="shared" si="1"/>
        <v>Soddisfatto?</v>
      </c>
      <c r="E108" s="22" t="s">
        <v>276</v>
      </c>
      <c r="F108" s="22" t="s">
        <v>277</v>
      </c>
      <c r="G108" s="22" t="s">
        <v>278</v>
      </c>
    </row>
    <row r="109" spans="3:7" x14ac:dyDescent="0.2">
      <c r="C109" s="20">
        <v>106</v>
      </c>
      <c r="D109" s="21" t="str">
        <f t="shared" si="1"/>
        <v>Posti auto a utilizzo residenziale</v>
      </c>
      <c r="E109" s="22" t="s">
        <v>279</v>
      </c>
      <c r="F109" s="22" t="s">
        <v>280</v>
      </c>
      <c r="G109" s="22" t="s">
        <v>281</v>
      </c>
    </row>
    <row r="110" spans="3:7" x14ac:dyDescent="0.2">
      <c r="C110" s="20">
        <v>107</v>
      </c>
      <c r="D110" s="21" t="str">
        <f t="shared" si="1"/>
        <v>Posti auto a utilizzo amministrativo</v>
      </c>
      <c r="E110" s="22" t="s">
        <v>282</v>
      </c>
      <c r="F110" s="22" t="s">
        <v>283</v>
      </c>
      <c r="G110" s="22" t="s">
        <v>284</v>
      </c>
    </row>
    <row r="111" spans="3:7" x14ac:dyDescent="0.2">
      <c r="C111" s="20">
        <v>108</v>
      </c>
      <c r="D111" s="21" t="str">
        <f t="shared" si="1"/>
        <v>Parcheggi/abitazione</v>
      </c>
      <c r="E111" s="22" t="s">
        <v>285</v>
      </c>
      <c r="F111" s="22" t="s">
        <v>286</v>
      </c>
      <c r="G111" s="22" t="s">
        <v>287</v>
      </c>
    </row>
    <row r="112" spans="3:7" x14ac:dyDescent="0.2">
      <c r="C112" s="20">
        <v>109</v>
      </c>
      <c r="D112" s="21" t="str">
        <f t="shared" si="1"/>
        <v>Parcheggi/100m2 SUL</v>
      </c>
      <c r="E112" s="22" t="s">
        <v>288</v>
      </c>
      <c r="F112" s="22" t="s">
        <v>289</v>
      </c>
      <c r="G112" s="22" t="s">
        <v>290</v>
      </c>
    </row>
    <row r="113" spans="3:7" x14ac:dyDescent="0.2">
      <c r="C113" s="20">
        <v>110</v>
      </c>
      <c r="D113" s="21" t="str">
        <f t="shared" si="1"/>
        <v>Lista</v>
      </c>
      <c r="E113" s="22" t="s">
        <v>291</v>
      </c>
      <c r="F113" s="22" t="s">
        <v>291</v>
      </c>
      <c r="G113" s="22" t="s">
        <v>292</v>
      </c>
    </row>
    <row r="114" spans="3:7" x14ac:dyDescent="0.2">
      <c r="C114" s="20">
        <v>111</v>
      </c>
      <c r="D114" s="21" t="str">
        <f t="shared" si="1"/>
        <v>Scavo / sistemazione del paesaggio</v>
      </c>
      <c r="E114" s="22" t="s">
        <v>293</v>
      </c>
      <c r="F114" s="22" t="s">
        <v>294</v>
      </c>
      <c r="G114" s="22" t="s">
        <v>295</v>
      </c>
    </row>
    <row r="115" spans="3:7" x14ac:dyDescent="0.2">
      <c r="C115" s="20">
        <v>112</v>
      </c>
      <c r="D115" s="21" t="str">
        <f t="shared" si="1"/>
        <v>Facciata</v>
      </c>
      <c r="E115" s="22" t="s">
        <v>296</v>
      </c>
      <c r="F115" s="22" t="s">
        <v>297</v>
      </c>
      <c r="G115" s="22" t="s">
        <v>298</v>
      </c>
    </row>
    <row r="116" spans="3:7" x14ac:dyDescent="0.2">
      <c r="C116" s="20">
        <v>113</v>
      </c>
      <c r="D116" s="21" t="str">
        <f t="shared" si="1"/>
        <v>Soletta</v>
      </c>
      <c r="E116" s="22" t="s">
        <v>299</v>
      </c>
      <c r="F116" s="22" t="s">
        <v>300</v>
      </c>
      <c r="G116" s="22" t="s">
        <v>301</v>
      </c>
    </row>
    <row r="117" spans="3:7" x14ac:dyDescent="0.2">
      <c r="C117" s="20">
        <v>114</v>
      </c>
      <c r="D117" s="21" t="str">
        <f t="shared" si="1"/>
        <v>Pareti interne</v>
      </c>
      <c r="E117" s="22" t="s">
        <v>302</v>
      </c>
      <c r="F117" s="22" t="s">
        <v>303</v>
      </c>
      <c r="G117" s="22" t="s">
        <v>304</v>
      </c>
    </row>
    <row r="118" spans="3:7" x14ac:dyDescent="0.2">
      <c r="C118" s="20">
        <v>115</v>
      </c>
      <c r="D118" s="21" t="str">
        <f t="shared" si="1"/>
        <v xml:space="preserve">Tetto </v>
      </c>
      <c r="E118" s="22" t="s">
        <v>305</v>
      </c>
      <c r="F118" s="22" t="s">
        <v>306</v>
      </c>
      <c r="G118" s="22" t="s">
        <v>307</v>
      </c>
    </row>
    <row r="119" spans="3:7" ht="24" x14ac:dyDescent="0.2">
      <c r="C119" s="20">
        <v>116</v>
      </c>
      <c r="D119" s="21" t="str">
        <f t="shared" si="1"/>
        <v>Platea / fondazioni / pareti esterne contro terreno</v>
      </c>
      <c r="E119" s="22" t="s">
        <v>308</v>
      </c>
      <c r="F119" s="22" t="s">
        <v>309</v>
      </c>
      <c r="G119" s="22" t="s">
        <v>310</v>
      </c>
    </row>
    <row r="120" spans="3:7" x14ac:dyDescent="0.2">
      <c r="C120" s="20">
        <v>117</v>
      </c>
      <c r="D120" s="21" t="str">
        <f t="shared" si="1"/>
        <v>Finestre e porte</v>
      </c>
      <c r="E120" s="22" t="s">
        <v>311</v>
      </c>
      <c r="F120" s="22" t="s">
        <v>312</v>
      </c>
      <c r="G120" s="22" t="s">
        <v>313</v>
      </c>
    </row>
    <row r="121" spans="3:7" x14ac:dyDescent="0.2">
      <c r="C121" s="20">
        <v>118</v>
      </c>
      <c r="D121" s="21" t="str">
        <f t="shared" si="1"/>
        <v>Nuova costruzione</v>
      </c>
      <c r="E121" s="22" t="s">
        <v>314</v>
      </c>
      <c r="F121" s="22" t="s">
        <v>315</v>
      </c>
      <c r="G121" s="22" t="s">
        <v>316</v>
      </c>
    </row>
    <row r="122" spans="3:7" x14ac:dyDescent="0.2">
      <c r="C122" s="20">
        <v>119</v>
      </c>
      <c r="D122" s="21" t="str">
        <f t="shared" si="1"/>
        <v>Risanamento</v>
      </c>
      <c r="E122" s="22" t="s">
        <v>317</v>
      </c>
      <c r="F122" s="22" t="s">
        <v>318</v>
      </c>
      <c r="G122" s="22" t="s">
        <v>319</v>
      </c>
    </row>
    <row r="123" spans="3:7" ht="24" x14ac:dyDescent="0.2">
      <c r="C123" s="20">
        <v>120</v>
      </c>
      <c r="D123" s="21" t="str">
        <f t="shared" si="1"/>
        <v>Indicazioni sugli edifici che utilizzano risorse locali</v>
      </c>
      <c r="E123" s="22" t="s">
        <v>320</v>
      </c>
      <c r="F123" s="22" t="s">
        <v>321</v>
      </c>
      <c r="G123" s="22" t="s">
        <v>322</v>
      </c>
    </row>
    <row r="124" spans="3:7" x14ac:dyDescent="0.2">
      <c r="C124" s="20">
        <v>121</v>
      </c>
      <c r="D124" s="21" t="str">
        <f t="shared" si="1"/>
        <v>Numero totale di edifici nel quartiere</v>
      </c>
      <c r="E124" s="22" t="s">
        <v>323</v>
      </c>
      <c r="F124" s="22" t="s">
        <v>324</v>
      </c>
      <c r="G124" s="22" t="s">
        <v>325</v>
      </c>
    </row>
    <row r="125" spans="3:7" x14ac:dyDescent="0.2">
      <c r="C125" s="20">
        <v>122</v>
      </c>
      <c r="D125" s="21" t="str">
        <f t="shared" si="1"/>
        <v>Designazione dell'edificio</v>
      </c>
      <c r="E125" s="22" t="s">
        <v>326</v>
      </c>
      <c r="F125" s="22" t="s">
        <v>327</v>
      </c>
      <c r="G125" s="22" t="s">
        <v>328</v>
      </c>
    </row>
    <row r="126" spans="3:7" x14ac:dyDescent="0.2">
      <c r="C126" s="20">
        <v>123</v>
      </c>
      <c r="D126" s="21" t="str">
        <f t="shared" si="1"/>
        <v>Tipo di edificazione</v>
      </c>
      <c r="E126" s="22" t="s">
        <v>329</v>
      </c>
      <c r="F126" s="22" t="s">
        <v>330</v>
      </c>
      <c r="G126" s="22" t="s">
        <v>331</v>
      </c>
    </row>
    <row r="127" spans="3:7" x14ac:dyDescent="0.2">
      <c r="C127" s="20">
        <v>124</v>
      </c>
      <c r="D127" s="21" t="str">
        <f t="shared" si="1"/>
        <v>Numero di gruppi di componenti costruttive locali</v>
      </c>
      <c r="E127" s="22" t="s">
        <v>332</v>
      </c>
      <c r="F127" s="22" t="s">
        <v>333</v>
      </c>
      <c r="G127" s="22" t="s">
        <v>334</v>
      </c>
    </row>
    <row r="128" spans="3:7" ht="24" x14ac:dyDescent="0.2">
      <c r="C128" s="20">
        <v>125</v>
      </c>
      <c r="D128" s="21" t="str">
        <f>INDEX($E$4:$G$503,$C128,$A$1)</f>
        <v>Numero di edifici con impiego di risorse locali</v>
      </c>
      <c r="E128" s="22" t="s">
        <v>335</v>
      </c>
      <c r="F128" s="22" t="s">
        <v>336</v>
      </c>
      <c r="G128" s="22" t="s">
        <v>337</v>
      </c>
    </row>
    <row r="129" spans="3:7" x14ac:dyDescent="0.2">
      <c r="C129" s="20">
        <v>126</v>
      </c>
      <c r="D129" s="21" t="str">
        <f t="shared" si="1"/>
        <v>Strati / componenti principali</v>
      </c>
      <c r="E129" s="22" t="s">
        <v>338</v>
      </c>
      <c r="F129" s="22" t="s">
        <v>339</v>
      </c>
      <c r="G129" s="22" t="s">
        <v>340</v>
      </c>
    </row>
    <row r="130" spans="3:7" ht="24" x14ac:dyDescent="0.2">
      <c r="C130" s="20">
        <v>127</v>
      </c>
      <c r="D130" s="21" t="str">
        <f t="shared" si="1"/>
        <v>Rinterro, riempimento, installazione di terreno aggiunto, pavimentazione</v>
      </c>
      <c r="E130" s="22" t="s">
        <v>341</v>
      </c>
      <c r="F130" s="22" t="s">
        <v>342</v>
      </c>
      <c r="G130" s="22" t="s">
        <v>343</v>
      </c>
    </row>
    <row r="131" spans="3:7" ht="24" x14ac:dyDescent="0.2">
      <c r="C131" s="20">
        <v>128</v>
      </c>
      <c r="D131" s="21" t="str">
        <f t="shared" si="1"/>
        <v>Elemento portante, isolamento, rivestimento esterno, rivestimento interno</v>
      </c>
      <c r="E131" s="22" t="s">
        <v>344</v>
      </c>
      <c r="F131" s="22" t="s">
        <v>345</v>
      </c>
      <c r="G131" s="22" t="s">
        <v>346</v>
      </c>
    </row>
    <row r="132" spans="3:7" ht="24" x14ac:dyDescent="0.2">
      <c r="C132" s="20">
        <v>129</v>
      </c>
      <c r="D132" s="21" t="str">
        <f>INDEX($E$4:$G$503,$C132,$A$1)</f>
        <v>Elemento portante, rivestimento del pavimento compreso il sottofondo, rivestimento del soffitto</v>
      </c>
      <c r="E132" s="22" t="s">
        <v>347</v>
      </c>
      <c r="F132" s="22" t="s">
        <v>348</v>
      </c>
      <c r="G132" s="22" t="s">
        <v>349</v>
      </c>
    </row>
    <row r="133" spans="3:7" x14ac:dyDescent="0.2">
      <c r="C133" s="20">
        <v>130</v>
      </c>
      <c r="D133" s="21" t="str">
        <f t="shared" ref="D133:D178" si="2">INDEX($E$4:$G$503,$C133,$A$1)</f>
        <v>Elemento portante, rivestimento delle pareti</v>
      </c>
      <c r="E133" s="22" t="s">
        <v>350</v>
      </c>
      <c r="F133" s="22" t="s">
        <v>351</v>
      </c>
      <c r="G133" s="22" t="s">
        <v>352</v>
      </c>
    </row>
    <row r="134" spans="3:7" ht="24" x14ac:dyDescent="0.2">
      <c r="C134" s="20">
        <v>131</v>
      </c>
      <c r="D134" s="21" t="str">
        <f t="shared" si="2"/>
        <v>Elemento portante, isolamento, copertura / strato di protezione e impermeabilizzazione, rivestimento interno</v>
      </c>
      <c r="E134" s="22" t="s">
        <v>353</v>
      </c>
      <c r="F134" s="22" t="s">
        <v>354</v>
      </c>
      <c r="G134" s="22" t="s">
        <v>355</v>
      </c>
    </row>
    <row r="135" spans="3:7" x14ac:dyDescent="0.2">
      <c r="C135" s="20">
        <v>132</v>
      </c>
      <c r="D135" s="21" t="str">
        <f t="shared" si="2"/>
        <v>Elemento portante, isolamento</v>
      </c>
      <c r="E135" s="22" t="s">
        <v>356</v>
      </c>
      <c r="F135" s="22" t="s">
        <v>357</v>
      </c>
      <c r="G135" s="22" t="s">
        <v>358</v>
      </c>
    </row>
    <row r="136" spans="3:7" x14ac:dyDescent="0.2">
      <c r="C136" s="20">
        <v>133</v>
      </c>
      <c r="D136" s="21" t="str">
        <f t="shared" si="2"/>
        <v>Telaio, battente</v>
      </c>
      <c r="E136" s="22" t="s">
        <v>359</v>
      </c>
      <c r="F136" s="22" t="s">
        <v>360</v>
      </c>
      <c r="G136" s="22" t="s">
        <v>361</v>
      </c>
    </row>
    <row r="137" spans="3:7" x14ac:dyDescent="0.2">
      <c r="C137" s="20">
        <v>134</v>
      </c>
      <c r="D137" s="21" t="str">
        <f t="shared" si="2"/>
        <v>Gruppi di componenti costruttivi</v>
      </c>
      <c r="E137" s="22" t="s">
        <v>362</v>
      </c>
      <c r="F137" s="22" t="s">
        <v>363</v>
      </c>
      <c r="G137" s="22" t="s">
        <v>364</v>
      </c>
    </row>
    <row r="138" spans="3:7" ht="24" x14ac:dyDescent="0.2">
      <c r="C138" s="20">
        <v>135</v>
      </c>
      <c r="D138" s="21" t="str">
        <f t="shared" si="2"/>
        <v>Per favore crociare se almeno uno degli strati / delle componenti principali è locale</v>
      </c>
      <c r="E138" s="22" t="s">
        <v>365</v>
      </c>
      <c r="F138" s="22" t="s">
        <v>366</v>
      </c>
      <c r="G138" s="22" t="s">
        <v>367</v>
      </c>
    </row>
    <row r="139" spans="3:7" x14ac:dyDescent="0.2">
      <c r="C139" s="20">
        <v>136</v>
      </c>
      <c r="D139" s="21" t="str">
        <f t="shared" si="2"/>
        <v>Centro</v>
      </c>
      <c r="E139" s="22" t="s">
        <v>368</v>
      </c>
      <c r="F139" s="22" t="s">
        <v>369</v>
      </c>
      <c r="G139" s="9" t="s">
        <v>370</v>
      </c>
    </row>
    <row r="140" spans="3:7" x14ac:dyDescent="0.2">
      <c r="C140" s="20">
        <v>137</v>
      </c>
      <c r="D140" s="21" t="str">
        <f t="shared" si="2"/>
        <v>Agglomerati</v>
      </c>
      <c r="E140" s="22" t="s">
        <v>371</v>
      </c>
      <c r="F140" s="22" t="s">
        <v>372</v>
      </c>
      <c r="G140" s="9" t="s">
        <v>373</v>
      </c>
    </row>
    <row r="141" spans="3:7" x14ac:dyDescent="0.2">
      <c r="C141" s="20">
        <v>138</v>
      </c>
      <c r="D141" s="21" t="str">
        <f t="shared" si="2"/>
        <v>Campagna</v>
      </c>
      <c r="E141" s="22" t="s">
        <v>374</v>
      </c>
      <c r="F141" s="22" t="s">
        <v>375</v>
      </c>
      <c r="G141" s="9" t="s">
        <v>376</v>
      </c>
    </row>
    <row r="142" spans="3:7" x14ac:dyDescent="0.2">
      <c r="C142" s="20">
        <v>139</v>
      </c>
      <c r="D142" s="21" t="str">
        <f t="shared" si="2"/>
        <v>Frequenza dei trasporti pubblici</v>
      </c>
      <c r="E142" s="22" t="s">
        <v>377</v>
      </c>
      <c r="F142" s="22" t="s">
        <v>378</v>
      </c>
      <c r="G142" s="9" t="s">
        <v>379</v>
      </c>
    </row>
    <row r="143" spans="3:7" ht="24" x14ac:dyDescent="0.2">
      <c r="C143" s="20">
        <v>140</v>
      </c>
      <c r="D143" s="21" t="str">
        <f t="shared" si="2"/>
        <v>Quota della mobilità lenta sul totale del traffico di persone</v>
      </c>
      <c r="E143" s="22" t="s">
        <v>380</v>
      </c>
      <c r="F143" s="22" t="s">
        <v>381</v>
      </c>
      <c r="G143" s="9" t="s">
        <v>382</v>
      </c>
    </row>
    <row r="144" spans="3:7" x14ac:dyDescent="0.2">
      <c r="C144" s="20">
        <v>141</v>
      </c>
      <c r="D144" s="21" t="str">
        <f t="shared" si="2"/>
        <v>≥ 4 volte all'ora</v>
      </c>
      <c r="E144" s="22" t="s">
        <v>383</v>
      </c>
      <c r="F144" s="22" t="s">
        <v>384</v>
      </c>
      <c r="G144" s="9" t="s">
        <v>385</v>
      </c>
    </row>
    <row r="145" spans="3:7" x14ac:dyDescent="0.2">
      <c r="C145" s="20">
        <v>142</v>
      </c>
      <c r="D145" s="21" t="str">
        <f t="shared" si="2"/>
        <v>1 - 4 volte all'ora</v>
      </c>
      <c r="E145" s="22" t="s">
        <v>386</v>
      </c>
      <c r="F145" s="22" t="s">
        <v>387</v>
      </c>
      <c r="G145" s="9" t="s">
        <v>388</v>
      </c>
    </row>
    <row r="146" spans="3:7" x14ac:dyDescent="0.2">
      <c r="C146" s="20">
        <v>143</v>
      </c>
      <c r="D146" s="21" t="str">
        <f t="shared" si="2"/>
        <v>Non servito dai mezzi pubblici</v>
      </c>
      <c r="E146" s="113" t="s">
        <v>389</v>
      </c>
      <c r="F146" s="22" t="s">
        <v>390</v>
      </c>
      <c r="G146" s="9" t="s">
        <v>391</v>
      </c>
    </row>
    <row r="147" spans="3:7" x14ac:dyDescent="0.2">
      <c r="C147" s="20">
        <v>144</v>
      </c>
      <c r="D147" s="21" t="str">
        <f t="shared" si="2"/>
        <v>Tipo di luogo</v>
      </c>
      <c r="E147" s="22" t="s">
        <v>392</v>
      </c>
      <c r="F147" s="22" t="s">
        <v>393</v>
      </c>
      <c r="G147" s="9" t="s">
        <v>394</v>
      </c>
    </row>
    <row r="148" spans="3:7" x14ac:dyDescent="0.2">
      <c r="C148" s="20">
        <v>145</v>
      </c>
      <c r="D148" s="21" t="str">
        <f t="shared" si="2"/>
        <v>Minimo</v>
      </c>
      <c r="E148" s="22" t="s">
        <v>395</v>
      </c>
      <c r="F148" s="22" t="s">
        <v>395</v>
      </c>
      <c r="G148" s="9" t="s">
        <v>396</v>
      </c>
    </row>
    <row r="149" spans="3:7" ht="24" x14ac:dyDescent="0.2">
      <c r="C149" s="20">
        <v>146</v>
      </c>
      <c r="D149" s="21" t="str">
        <f t="shared" si="2"/>
        <v>Negozio per le necessità quotidiane (prodotti alimentari e articoli non alimentari di prima necessità)</v>
      </c>
      <c r="E149" s="22" t="s">
        <v>403</v>
      </c>
      <c r="F149" s="22" t="s">
        <v>409</v>
      </c>
      <c r="G149" s="9" t="s">
        <v>413</v>
      </c>
    </row>
    <row r="150" spans="3:7" x14ac:dyDescent="0.2">
      <c r="C150" s="20">
        <v>147</v>
      </c>
      <c r="D150" s="21" t="str">
        <f t="shared" si="2"/>
        <v>Esercizio di ristorazione (caffetteria o ristorante)</v>
      </c>
      <c r="E150" s="22" t="s">
        <v>404</v>
      </c>
      <c r="F150" s="22" t="s">
        <v>410</v>
      </c>
      <c r="G150" s="9" t="s">
        <v>415</v>
      </c>
    </row>
    <row r="151" spans="3:7" ht="48" x14ac:dyDescent="0.2">
      <c r="C151" s="20">
        <v>148</v>
      </c>
      <c r="D151" s="21" t="str">
        <f t="shared" si="2"/>
        <v>Spazio di coworking: messa a disposizione di posti di lavoro all'interno del quartiere o a una distanza massima di 300 metri a piedi con l'infrastruttura necessaria (per la definizione si veda la guida all'uso)</v>
      </c>
      <c r="E151" s="22" t="s">
        <v>405</v>
      </c>
      <c r="F151" s="22" t="s">
        <v>411</v>
      </c>
      <c r="G151" s="9" t="s">
        <v>414</v>
      </c>
    </row>
    <row r="152" spans="3:7" ht="24" x14ac:dyDescent="0.2">
      <c r="C152" s="20">
        <v>149</v>
      </c>
      <c r="D152" s="21" t="str">
        <f t="shared" si="2"/>
        <v>Infrastruttura sociale (asilo nido, asilo, doposcuola, scuola o spazi comuni)</v>
      </c>
      <c r="E152" s="22" t="s">
        <v>406</v>
      </c>
      <c r="F152" s="22" t="s">
        <v>412</v>
      </c>
      <c r="G152" s="9" t="s">
        <v>416</v>
      </c>
    </row>
    <row r="153" spans="3:7" ht="24" x14ac:dyDescent="0.2">
      <c r="C153" s="20">
        <v>150</v>
      </c>
      <c r="D153" s="21" t="str">
        <f t="shared" si="2"/>
        <v>Cassette postali per la consegna e il ritiro di merci</v>
      </c>
      <c r="E153" s="22" t="s">
        <v>407</v>
      </c>
      <c r="F153" s="22" t="s">
        <v>408</v>
      </c>
      <c r="G153" s="9" t="s">
        <v>417</v>
      </c>
    </row>
    <row r="154" spans="3:7" x14ac:dyDescent="0.2">
      <c r="C154" s="20">
        <v>151</v>
      </c>
      <c r="D154" s="21" t="str">
        <f t="shared" si="2"/>
        <v>Buoni per la mobilità</v>
      </c>
      <c r="E154" s="22" t="s">
        <v>422</v>
      </c>
      <c r="F154" s="22" t="s">
        <v>426</v>
      </c>
      <c r="G154" s="9" t="s">
        <v>418</v>
      </c>
    </row>
    <row r="155" spans="3:7" x14ac:dyDescent="0.2">
      <c r="C155" s="20">
        <v>152</v>
      </c>
      <c r="D155" s="21" t="str">
        <f t="shared" si="2"/>
        <v>Offerte per gli utilizzatori di biciclette</v>
      </c>
      <c r="E155" s="22" t="s">
        <v>423</v>
      </c>
      <c r="F155" s="22" t="s">
        <v>427</v>
      </c>
      <c r="G155" s="9" t="s">
        <v>419</v>
      </c>
    </row>
    <row r="156" spans="3:7" x14ac:dyDescent="0.2">
      <c r="C156" s="20">
        <v>153</v>
      </c>
      <c r="D156" s="21" t="str">
        <f t="shared" si="2"/>
        <v>Regolamentazione auto (parcheggi)</v>
      </c>
      <c r="E156" s="22" t="s">
        <v>424</v>
      </c>
      <c r="F156" s="22" t="s">
        <v>428</v>
      </c>
      <c r="G156" s="9" t="s">
        <v>420</v>
      </c>
    </row>
    <row r="157" spans="3:7" x14ac:dyDescent="0.2">
      <c r="C157" s="20">
        <v>154</v>
      </c>
      <c r="D157" s="21" t="str">
        <f t="shared" si="2"/>
        <v>Sensibilizzazione</v>
      </c>
      <c r="E157" s="22" t="s">
        <v>425</v>
      </c>
      <c r="F157" s="22" t="s">
        <v>429</v>
      </c>
      <c r="G157" s="9" t="s">
        <v>421</v>
      </c>
    </row>
    <row r="158" spans="3:7" x14ac:dyDescent="0.2">
      <c r="C158" s="20">
        <v>155</v>
      </c>
      <c r="D158" s="21">
        <f t="shared" si="2"/>
        <v>0</v>
      </c>
    </row>
    <row r="159" spans="3:7" x14ac:dyDescent="0.2">
      <c r="C159" s="20">
        <v>156</v>
      </c>
      <c r="D159" s="21">
        <f t="shared" si="2"/>
        <v>0</v>
      </c>
    </row>
    <row r="160" spans="3:7" x14ac:dyDescent="0.2">
      <c r="C160" s="20">
        <v>157</v>
      </c>
      <c r="D160" s="21">
        <f t="shared" si="2"/>
        <v>0</v>
      </c>
    </row>
    <row r="161" spans="3:4" x14ac:dyDescent="0.2">
      <c r="C161" s="20">
        <v>158</v>
      </c>
      <c r="D161" s="21">
        <f t="shared" si="2"/>
        <v>0</v>
      </c>
    </row>
    <row r="162" spans="3:4" x14ac:dyDescent="0.2">
      <c r="C162" s="20">
        <v>159</v>
      </c>
      <c r="D162" s="21">
        <f t="shared" si="2"/>
        <v>0</v>
      </c>
    </row>
    <row r="163" spans="3:4" x14ac:dyDescent="0.2">
      <c r="C163" s="20">
        <v>160</v>
      </c>
      <c r="D163" s="21">
        <f t="shared" si="2"/>
        <v>0</v>
      </c>
    </row>
    <row r="164" spans="3:4" x14ac:dyDescent="0.2">
      <c r="C164" s="20">
        <v>161</v>
      </c>
      <c r="D164" s="21">
        <f t="shared" si="2"/>
        <v>0</v>
      </c>
    </row>
    <row r="165" spans="3:4" x14ac:dyDescent="0.2">
      <c r="C165" s="20">
        <v>162</v>
      </c>
      <c r="D165" s="21">
        <f t="shared" si="2"/>
        <v>0</v>
      </c>
    </row>
    <row r="166" spans="3:4" x14ac:dyDescent="0.2">
      <c r="C166" s="20">
        <v>163</v>
      </c>
      <c r="D166" s="21">
        <f t="shared" si="2"/>
        <v>0</v>
      </c>
    </row>
    <row r="167" spans="3:4" x14ac:dyDescent="0.2">
      <c r="C167" s="20">
        <v>164</v>
      </c>
      <c r="D167" s="21">
        <f t="shared" si="2"/>
        <v>0</v>
      </c>
    </row>
    <row r="168" spans="3:4" x14ac:dyDescent="0.2">
      <c r="C168" s="20">
        <v>165</v>
      </c>
      <c r="D168" s="21">
        <f t="shared" si="2"/>
        <v>0</v>
      </c>
    </row>
    <row r="169" spans="3:4" x14ac:dyDescent="0.2">
      <c r="C169" s="20">
        <v>166</v>
      </c>
      <c r="D169" s="21">
        <f t="shared" si="2"/>
        <v>0</v>
      </c>
    </row>
    <row r="170" spans="3:4" x14ac:dyDescent="0.2">
      <c r="C170" s="20">
        <v>167</v>
      </c>
      <c r="D170" s="21">
        <f t="shared" si="2"/>
        <v>0</v>
      </c>
    </row>
    <row r="171" spans="3:4" x14ac:dyDescent="0.2">
      <c r="C171" s="20">
        <v>168</v>
      </c>
      <c r="D171" s="21">
        <f t="shared" si="2"/>
        <v>0</v>
      </c>
    </row>
    <row r="172" spans="3:4" x14ac:dyDescent="0.2">
      <c r="C172" s="20">
        <v>169</v>
      </c>
      <c r="D172" s="21">
        <f t="shared" si="2"/>
        <v>0</v>
      </c>
    </row>
    <row r="173" spans="3:4" x14ac:dyDescent="0.2">
      <c r="C173" s="20">
        <v>170</v>
      </c>
      <c r="D173" s="21">
        <f t="shared" si="2"/>
        <v>0</v>
      </c>
    </row>
    <row r="174" spans="3:4" x14ac:dyDescent="0.2">
      <c r="C174" s="20">
        <v>171</v>
      </c>
      <c r="D174" s="21">
        <f t="shared" si="2"/>
        <v>0</v>
      </c>
    </row>
    <row r="175" spans="3:4" x14ac:dyDescent="0.2">
      <c r="C175" s="20">
        <v>172</v>
      </c>
      <c r="D175" s="21">
        <f t="shared" si="2"/>
        <v>0</v>
      </c>
    </row>
    <row r="176" spans="3:4" x14ac:dyDescent="0.2">
      <c r="C176" s="20">
        <v>173</v>
      </c>
      <c r="D176" s="21">
        <f t="shared" si="2"/>
        <v>0</v>
      </c>
    </row>
    <row r="177" spans="3:4" x14ac:dyDescent="0.2">
      <c r="C177" s="20">
        <v>174</v>
      </c>
      <c r="D177" s="21">
        <f t="shared" si="2"/>
        <v>0</v>
      </c>
    </row>
    <row r="178" spans="3:4" x14ac:dyDescent="0.2">
      <c r="C178" s="20">
        <v>175</v>
      </c>
      <c r="D178" s="21">
        <f t="shared" si="2"/>
        <v>0</v>
      </c>
    </row>
  </sheetData>
  <dataValidations count="1">
    <dataValidation type="list" allowBlank="1" showInputMessage="1" showErrorMessage="1" sqref="C1" xr:uid="{4435D264-8080-444F-AD45-AFF946C81575}">
      <formula1>$H$1:$H$3</formula1>
    </dataValidation>
  </dataValidations>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02F3-9291-41F7-9539-60F8BD8EA488}">
  <sheetPr codeName="Tabelle2">
    <pageSetUpPr fitToPage="1"/>
  </sheetPr>
  <dimension ref="B1:AI15"/>
  <sheetViews>
    <sheetView showGridLines="0" zoomScale="80" zoomScaleNormal="80" zoomScalePageLayoutView="85" workbookViewId="0">
      <selection activeCell="D8" sqref="D8"/>
    </sheetView>
  </sheetViews>
  <sheetFormatPr baseColWidth="10" defaultColWidth="11.42578125" defaultRowHeight="14.25" x14ac:dyDescent="0.2"/>
  <cols>
    <col min="1" max="1" width="2.140625" style="28" customWidth="1"/>
    <col min="2" max="2" width="49.85546875" style="28" customWidth="1"/>
    <col min="3" max="3" width="7.140625" style="28" customWidth="1"/>
    <col min="4" max="4" width="16.140625" style="28" customWidth="1"/>
    <col min="5" max="5" width="4" style="28" customWidth="1"/>
    <col min="6" max="6" width="13" style="28" customWidth="1"/>
    <col min="7" max="7" width="15.7109375" style="28" customWidth="1"/>
    <col min="8" max="16384" width="11.42578125" style="28"/>
  </cols>
  <sheetData>
    <row r="1" spans="2:35" s="9" customFormat="1" ht="54" customHeight="1" x14ac:dyDescent="0.2">
      <c r="B1" s="211" t="e" vm="2">
        <f>'B4'!B1</f>
        <v>#VALUE!</v>
      </c>
      <c r="C1" s="214" t="str">
        <f>Uebersetzungen!D25</f>
        <v>B5 Visualizzazione delle grandezze misurabili per gli utenti</v>
      </c>
      <c r="D1" s="214"/>
      <c r="E1" s="88"/>
      <c r="F1" s="215" t="str">
        <f>Uebersetzungen!$D$11&amp;" "&amp;Uebersetzungen!$D$82&amp;" "&amp;Uebersetzungen!$C$2&amp;"."&amp;Uebersetzungen!$A$2</f>
        <v>Strumento di verifica requisiti facoltativi Versione 2026.1</v>
      </c>
      <c r="G1" s="215"/>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Richiesta</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Campo di selezione</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24.75" customHeight="1" x14ac:dyDescent="0.25">
      <c r="B7" s="45" t="str">
        <f>Uebersetzungen!D93</f>
        <v>Indicazioni sulla visualizzazione</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29" customFormat="1" ht="27.95" customHeight="1" x14ac:dyDescent="0.25">
      <c r="B8" s="116" t="str">
        <f>Uebersetzungen!D71</f>
        <v xml:space="preserve">AE totale </v>
      </c>
      <c r="C8" s="117" t="s">
        <v>0</v>
      </c>
      <c r="D8" s="148">
        <v>1000</v>
      </c>
      <c r="E8" s="149"/>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row>
    <row r="9" spans="2:35" s="52" customFormat="1" ht="27.95" customHeight="1" x14ac:dyDescent="0.25">
      <c r="B9" s="133" t="str">
        <f>Uebersetzungen!D95</f>
        <v>AE con visualizzazione delle grandezze misurate</v>
      </c>
      <c r="C9" s="150" t="s">
        <v>0</v>
      </c>
      <c r="D9" s="151">
        <v>400</v>
      </c>
      <c r="E9" s="149"/>
      <c r="F9" s="15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2:35" ht="30" customHeight="1" x14ac:dyDescent="0.25">
      <c r="B10" s="45" t="str">
        <f>Uebersetzungen!D79</f>
        <v xml:space="preserve">Risultati </v>
      </c>
      <c r="C10" s="213"/>
      <c r="D10" s="153"/>
      <c r="E10" s="153"/>
      <c r="F10" s="15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2:35" ht="27.95" customHeight="1" x14ac:dyDescent="0.25">
      <c r="B11" s="154"/>
      <c r="C11" s="155"/>
      <c r="D11" s="94" t="str">
        <f>Uebersetzungen!$D$106</f>
        <v>Valore di progetto</v>
      </c>
      <c r="E11" s="219" t="str">
        <f>Uebersetzungen!$D$107</f>
        <v>Requisito</v>
      </c>
      <c r="F11" s="220"/>
      <c r="G11" s="95" t="str">
        <f>Uebersetzungen!$D$108</f>
        <v>Soddisfatto?</v>
      </c>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2:35" s="52" customFormat="1" ht="27.95" customHeight="1" x14ac:dyDescent="0.25">
      <c r="B12" s="133" t="str">
        <f>Uebersetzungen!D96</f>
        <v>Percentuale con visualizzazione delle grandezze misurate</v>
      </c>
      <c r="C12" s="156"/>
      <c r="D12" s="157">
        <f>IFERROR(D9/D8,"-")</f>
        <v>0.4</v>
      </c>
      <c r="E12" s="100" t="s">
        <v>2</v>
      </c>
      <c r="F12" s="158">
        <f>1/3</f>
        <v>0.33333333333333331</v>
      </c>
      <c r="G12" s="65" t="str">
        <f>IF(D12="-","-",IF(D12&gt;=F12,Uebersetzungen!$D$64,Uebersetzungen!$D$65))</f>
        <v>sì</v>
      </c>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row r="15" spans="2:35" x14ac:dyDescent="0.2">
      <c r="B15" s="115"/>
      <c r="C15" s="115"/>
      <c r="D15" s="115"/>
      <c r="E15" s="115"/>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row>
  </sheetData>
  <sheetProtection algorithmName="SHA-512" hashValue="8xiSmcFP9V6Eyxh9A5iwpnr4fa0h1vNSEHKQDPB4q+NWXhDjrv49g+t8iW1+DtkCHClKPSmq7t8nGIHmP1WCOw==" saltValue="rRESCNE2rDx9kx3/9tASfA==" spinCount="100000" sheet="1" objects="1" scenarios="1" selectLockedCells="1"/>
  <mergeCells count="3">
    <mergeCell ref="C1:D1"/>
    <mergeCell ref="F1:G1"/>
    <mergeCell ref="E11:F11"/>
  </mergeCells>
  <pageMargins left="0.70866141732283472" right="0.70866141732283472" top="0.78740157480314965" bottom="0.78740157480314965" header="0.31496062992125984" footer="0.31496062992125984"/>
  <pageSetup scale="76" orientation="portrait" r:id="rId1"/>
  <colBreaks count="1" manualBreakCount="1">
    <brk id="7"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E9B1DCC3-1681-4C14-99F6-CEFF3A3709E7}">
            <xm:f>Uebersetzungen!$D$65</xm:f>
            <x14:dxf>
              <font>
                <color rgb="FFFF0000"/>
              </font>
              <fill>
                <patternFill>
                  <bgColor rgb="FFFFB7B7"/>
                </patternFill>
              </fill>
            </x14:dxf>
          </x14:cfRule>
          <x14:cfRule type="cellIs" priority="2" operator="equal" id="{43BE2470-36BA-4F06-8DC8-67737BA7B4B4}">
            <xm:f>Uebersetzungen!$D$64</xm:f>
            <x14:dxf>
              <font>
                <b/>
                <i val="0"/>
                <color rgb="FF00B050"/>
              </font>
              <fill>
                <patternFill>
                  <bgColor rgb="FF8CF866"/>
                </patternFill>
              </fill>
            </x14:dxf>
          </x14:cfRule>
          <xm:sqref>G12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D1B73-6122-4407-A0D3-55F94560C71A}">
  <sheetPr codeName="Tabelle12">
    <pageSetUpPr fitToPage="1"/>
  </sheetPr>
  <dimension ref="B1:M27"/>
  <sheetViews>
    <sheetView showGridLines="0" zoomScale="80" zoomScaleNormal="80" zoomScalePageLayoutView="70" workbookViewId="0">
      <selection activeCell="D8" sqref="D8"/>
    </sheetView>
  </sheetViews>
  <sheetFormatPr baseColWidth="10" defaultColWidth="23.7109375" defaultRowHeight="14.25" x14ac:dyDescent="0.2"/>
  <cols>
    <col min="1" max="1" width="2.140625" style="28" customWidth="1"/>
    <col min="2" max="2" width="37.5703125" style="28" customWidth="1"/>
    <col min="3" max="3" width="49.85546875" style="28" customWidth="1"/>
    <col min="4" max="16384" width="23.7109375" style="28"/>
  </cols>
  <sheetData>
    <row r="1" spans="2:13" s="9" customFormat="1" ht="54" customHeight="1" x14ac:dyDescent="0.2">
      <c r="B1" s="211" t="e" vm="2">
        <f>'B4'!B1</f>
        <v>#VALUE!</v>
      </c>
      <c r="C1" s="210" t="str">
        <f>Uebersetzungen!D28</f>
        <v xml:space="preserve">C7 Utilizzo di risorse locali </v>
      </c>
      <c r="D1" s="212"/>
      <c r="E1" s="80"/>
      <c r="F1" s="80"/>
      <c r="G1" s="81"/>
      <c r="H1" s="81"/>
      <c r="I1" s="81"/>
      <c r="J1" s="81"/>
      <c r="K1" s="81"/>
      <c r="L1" s="215" t="str">
        <f>Uebersetzungen!$D$11&amp;" "&amp;Uebersetzungen!$D$82&amp;" "&amp;Uebersetzungen!$C$2&amp;"."&amp;Uebersetzungen!$A$2</f>
        <v>Strumento di verifica requisiti facoltativi Versione 2026.1</v>
      </c>
      <c r="M1" s="215"/>
    </row>
    <row r="2" spans="2:13" s="9" customFormat="1" ht="16.149999999999999" customHeight="1" x14ac:dyDescent="0.2">
      <c r="B2" s="25"/>
      <c r="C2" s="25"/>
      <c r="D2" s="26"/>
      <c r="E2" s="27"/>
      <c r="F2" s="27"/>
      <c r="G2" s="20"/>
      <c r="H2" s="20"/>
      <c r="I2" s="20"/>
      <c r="J2" s="20"/>
      <c r="K2" s="20"/>
      <c r="L2" s="20"/>
      <c r="M2" s="20"/>
    </row>
    <row r="3" spans="2:13" s="43" customFormat="1" ht="15" customHeight="1" x14ac:dyDescent="0.2">
      <c r="B3" s="31" t="str">
        <f>Uebersetzungen!D15</f>
        <v>Richiesta</v>
      </c>
      <c r="C3" s="46"/>
      <c r="D3" s="32"/>
      <c r="F3" s="114"/>
      <c r="G3" s="34"/>
      <c r="H3" s="35"/>
      <c r="I3" s="36"/>
      <c r="J3" s="34"/>
      <c r="K3" s="37"/>
      <c r="L3" s="37"/>
      <c r="M3" s="37"/>
    </row>
    <row r="4" spans="2:13" s="36" customFormat="1" ht="6" customHeight="1" x14ac:dyDescent="0.2">
      <c r="B4" s="46"/>
      <c r="C4" s="46"/>
      <c r="D4" s="32"/>
      <c r="E4" s="46"/>
      <c r="F4" s="114"/>
      <c r="G4" s="34"/>
      <c r="H4" s="35"/>
      <c r="J4" s="34"/>
      <c r="K4" s="35"/>
      <c r="L4" s="35"/>
      <c r="M4" s="35"/>
    </row>
    <row r="5" spans="2:13" ht="15" customHeight="1" x14ac:dyDescent="0.2">
      <c r="B5" s="33" t="str">
        <f>Uebersetzungen!D20</f>
        <v>Campo di selezione</v>
      </c>
      <c r="C5" s="46"/>
      <c r="D5" s="114"/>
      <c r="E5" s="114"/>
      <c r="F5" s="114"/>
      <c r="G5" s="114"/>
      <c r="H5" s="114"/>
      <c r="I5" s="114"/>
      <c r="J5" s="114"/>
      <c r="K5" s="114"/>
      <c r="L5" s="114"/>
      <c r="M5" s="114"/>
    </row>
    <row r="6" spans="2:13" x14ac:dyDescent="0.2">
      <c r="B6" s="46"/>
      <c r="C6" s="46"/>
      <c r="D6" s="114"/>
      <c r="E6" s="114"/>
      <c r="F6" s="114"/>
      <c r="G6" s="114"/>
      <c r="H6" s="114"/>
      <c r="I6" s="114"/>
      <c r="J6" s="114"/>
      <c r="K6" s="114"/>
      <c r="L6" s="114"/>
      <c r="M6" s="114"/>
    </row>
    <row r="7" spans="2:13" s="29" customFormat="1" ht="24.75" customHeight="1" x14ac:dyDescent="0.25">
      <c r="B7" s="45"/>
      <c r="C7" s="45"/>
      <c r="D7" s="115"/>
      <c r="E7" s="115"/>
      <c r="F7" s="115"/>
      <c r="G7" s="115"/>
      <c r="H7" s="115"/>
      <c r="I7" s="115"/>
      <c r="J7" s="115"/>
      <c r="K7" s="115"/>
      <c r="L7" s="115"/>
      <c r="M7" s="115"/>
    </row>
    <row r="8" spans="2:13" s="29" customFormat="1" ht="19.5" customHeight="1" x14ac:dyDescent="0.25">
      <c r="B8" s="159" t="str">
        <f>Uebersetzungen!D124</f>
        <v>Numero totale di edifici nel quartiere</v>
      </c>
      <c r="C8" s="160"/>
      <c r="D8" s="161"/>
      <c r="E8" s="115"/>
      <c r="F8" s="115"/>
      <c r="G8" s="115"/>
      <c r="H8" s="115"/>
      <c r="I8" s="115"/>
      <c r="J8" s="115"/>
      <c r="K8" s="115"/>
      <c r="L8" s="115"/>
      <c r="M8" s="115"/>
    </row>
    <row r="9" spans="2:13" ht="38.25" customHeight="1" x14ac:dyDescent="0.25">
      <c r="B9" s="45"/>
      <c r="C9" s="45"/>
      <c r="D9" s="153"/>
      <c r="E9" s="153"/>
      <c r="F9" s="114"/>
      <c r="G9" s="114"/>
      <c r="H9" s="114"/>
      <c r="I9" s="114"/>
      <c r="J9" s="114"/>
      <c r="K9" s="114"/>
      <c r="L9" s="114"/>
      <c r="M9" s="114"/>
    </row>
    <row r="10" spans="2:13" ht="15" x14ac:dyDescent="0.25">
      <c r="B10" s="69" t="str">
        <f>Uebersetzungen!D123</f>
        <v>Indicazioni sugli edifici che utilizzano risorse locali</v>
      </c>
      <c r="C10" s="69"/>
      <c r="D10" s="162"/>
      <c r="E10" s="162"/>
      <c r="F10" s="162"/>
      <c r="G10" s="162"/>
      <c r="H10" s="162"/>
      <c r="I10" s="162"/>
      <c r="J10" s="162"/>
      <c r="K10" s="162"/>
      <c r="L10" s="162"/>
      <c r="M10" s="162"/>
    </row>
    <row r="11" spans="2:13" s="52" customFormat="1" ht="27.95" customHeight="1" x14ac:dyDescent="0.25">
      <c r="B11" s="163" t="str">
        <f>Uebersetzungen!D125</f>
        <v>Designazione dell'edificio</v>
      </c>
      <c r="C11" s="117"/>
      <c r="D11" s="70"/>
      <c r="E11" s="70"/>
      <c r="F11" s="70"/>
      <c r="G11" s="70"/>
      <c r="H11" s="70"/>
      <c r="I11" s="70"/>
      <c r="J11" s="70"/>
      <c r="K11" s="70"/>
      <c r="L11" s="70"/>
      <c r="M11" s="71"/>
    </row>
    <row r="12" spans="2:13" ht="27.95" customHeight="1" x14ac:dyDescent="0.2">
      <c r="B12" s="164" t="str">
        <f>Uebersetzungen!D126</f>
        <v>Tipo di edificazione</v>
      </c>
      <c r="C12" s="150"/>
      <c r="D12" s="82"/>
      <c r="E12" s="82"/>
      <c r="F12" s="82"/>
      <c r="G12" s="82"/>
      <c r="H12" s="82"/>
      <c r="I12" s="82"/>
      <c r="J12" s="82"/>
      <c r="K12" s="82"/>
      <c r="L12" s="82"/>
      <c r="M12" s="83"/>
    </row>
    <row r="13" spans="2:13" ht="33.75" customHeight="1" x14ac:dyDescent="0.25">
      <c r="B13" s="69" t="str">
        <f>Uebersetzungen!D137</f>
        <v>Gruppi di componenti costruttivi</v>
      </c>
      <c r="C13" s="69" t="str">
        <f>Uebersetzungen!D129</f>
        <v>Strati / componenti principali</v>
      </c>
      <c r="D13" s="87" t="str">
        <f>Uebersetzungen!D138</f>
        <v>Per favore crociare se almeno uno degli strati / delle componenti principali è locale</v>
      </c>
      <c r="E13" s="86"/>
      <c r="F13" s="86"/>
      <c r="G13" s="86"/>
      <c r="H13" s="86"/>
      <c r="I13" s="86"/>
      <c r="J13" s="86"/>
      <c r="K13" s="86"/>
      <c r="L13" s="86"/>
      <c r="M13" s="86"/>
    </row>
    <row r="14" spans="2:13" ht="27.95" customHeight="1" x14ac:dyDescent="0.2">
      <c r="B14" s="165" t="str">
        <f>Uebersetzungen!D114</f>
        <v>Scavo / sistemazione del paesaggio</v>
      </c>
      <c r="C14" s="166" t="str">
        <f>Uebersetzungen!D130</f>
        <v>Rinterro, riempimento, installazione di terreno aggiunto, pavimentazione</v>
      </c>
      <c r="D14" s="84"/>
      <c r="E14" s="84"/>
      <c r="F14" s="84"/>
      <c r="G14" s="84"/>
      <c r="H14" s="84"/>
      <c r="I14" s="84"/>
      <c r="J14" s="84"/>
      <c r="K14" s="84"/>
      <c r="L14" s="84"/>
      <c r="M14" s="85"/>
    </row>
    <row r="15" spans="2:13" ht="27.95" customHeight="1" x14ac:dyDescent="0.2">
      <c r="B15" s="167" t="str">
        <f>Uebersetzungen!D115</f>
        <v>Facciata</v>
      </c>
      <c r="C15" s="166" t="str">
        <f>Uebersetzungen!D131</f>
        <v>Elemento portante, isolamento, rivestimento esterno, rivestimento interno</v>
      </c>
      <c r="D15" s="78"/>
      <c r="E15" s="78"/>
      <c r="F15" s="78"/>
      <c r="G15" s="78"/>
      <c r="H15" s="78"/>
      <c r="I15" s="78"/>
      <c r="J15" s="78"/>
      <c r="K15" s="78"/>
      <c r="L15" s="78"/>
      <c r="M15" s="79"/>
    </row>
    <row r="16" spans="2:13" ht="27.95" customHeight="1" x14ac:dyDescent="0.2">
      <c r="B16" s="167" t="str">
        <f>Uebersetzungen!D116</f>
        <v>Soletta</v>
      </c>
      <c r="C16" s="166" t="str">
        <f>Uebersetzungen!D132</f>
        <v>Elemento portante, rivestimento del pavimento compreso il sottofondo, rivestimento del soffitto</v>
      </c>
      <c r="D16" s="78"/>
      <c r="E16" s="78"/>
      <c r="F16" s="78"/>
      <c r="G16" s="78"/>
      <c r="H16" s="78"/>
      <c r="I16" s="78"/>
      <c r="J16" s="78"/>
      <c r="K16" s="78"/>
      <c r="L16" s="78"/>
      <c r="M16" s="79"/>
    </row>
    <row r="17" spans="2:13" ht="27.95" customHeight="1" x14ac:dyDescent="0.2">
      <c r="B17" s="167" t="str">
        <f>Uebersetzungen!D117</f>
        <v>Pareti interne</v>
      </c>
      <c r="C17" s="166" t="str">
        <f>Uebersetzungen!D133</f>
        <v>Elemento portante, rivestimento delle pareti</v>
      </c>
      <c r="D17" s="78"/>
      <c r="E17" s="78"/>
      <c r="F17" s="78"/>
      <c r="G17" s="78"/>
      <c r="H17" s="78"/>
      <c r="I17" s="78"/>
      <c r="J17" s="78"/>
      <c r="K17" s="78"/>
      <c r="L17" s="78"/>
      <c r="M17" s="79"/>
    </row>
    <row r="18" spans="2:13" ht="27.95" customHeight="1" x14ac:dyDescent="0.2">
      <c r="B18" s="167" t="str">
        <f>Uebersetzungen!D118</f>
        <v xml:space="preserve">Tetto </v>
      </c>
      <c r="C18" s="166" t="str">
        <f>Uebersetzungen!D134</f>
        <v>Elemento portante, isolamento, copertura / strato di protezione e impermeabilizzazione, rivestimento interno</v>
      </c>
      <c r="D18" s="78"/>
      <c r="E18" s="78"/>
      <c r="F18" s="78"/>
      <c r="G18" s="78"/>
      <c r="H18" s="78"/>
      <c r="I18" s="78"/>
      <c r="J18" s="78"/>
      <c r="K18" s="78"/>
      <c r="L18" s="78"/>
      <c r="M18" s="79"/>
    </row>
    <row r="19" spans="2:13" ht="27.95" customHeight="1" x14ac:dyDescent="0.2">
      <c r="B19" s="167" t="str">
        <f>Uebersetzungen!D119</f>
        <v>Platea / fondazioni / pareti esterne contro terreno</v>
      </c>
      <c r="C19" s="166" t="str">
        <f>Uebersetzungen!D135</f>
        <v>Elemento portante, isolamento</v>
      </c>
      <c r="D19" s="78"/>
      <c r="E19" s="78"/>
      <c r="F19" s="78"/>
      <c r="G19" s="78"/>
      <c r="H19" s="78"/>
      <c r="I19" s="78"/>
      <c r="J19" s="78"/>
      <c r="K19" s="78"/>
      <c r="L19" s="78"/>
      <c r="M19" s="79"/>
    </row>
    <row r="20" spans="2:13" ht="27.95" customHeight="1" x14ac:dyDescent="0.2">
      <c r="B20" s="168" t="str">
        <f>Uebersetzungen!D120</f>
        <v>Finestre e porte</v>
      </c>
      <c r="C20" s="166" t="str">
        <f>Uebersetzungen!D136</f>
        <v>Telaio, battente</v>
      </c>
      <c r="D20" s="82"/>
      <c r="E20" s="82"/>
      <c r="F20" s="82"/>
      <c r="G20" s="82"/>
      <c r="H20" s="82"/>
      <c r="I20" s="82"/>
      <c r="J20" s="82"/>
      <c r="K20" s="82"/>
      <c r="L20" s="82"/>
      <c r="M20" s="83"/>
    </row>
    <row r="21" spans="2:13" ht="27.95" customHeight="1" x14ac:dyDescent="0.2">
      <c r="B21" s="163" t="str">
        <f>Uebersetzungen!D127&amp;", "&amp;Uebersetzungen!D106</f>
        <v>Numero di gruppi di componenti costruttive locali, Valore di progetto</v>
      </c>
      <c r="C21" s="117"/>
      <c r="D21" s="72">
        <f>COUNTA(D14:D20)</f>
        <v>0</v>
      </c>
      <c r="E21" s="72">
        <f t="shared" ref="E21:M21" si="0">COUNTA(E14:E20)</f>
        <v>0</v>
      </c>
      <c r="F21" s="72">
        <f t="shared" si="0"/>
        <v>0</v>
      </c>
      <c r="G21" s="72">
        <f t="shared" si="0"/>
        <v>0</v>
      </c>
      <c r="H21" s="72">
        <f t="shared" si="0"/>
        <v>0</v>
      </c>
      <c r="I21" s="72">
        <f t="shared" si="0"/>
        <v>0</v>
      </c>
      <c r="J21" s="72">
        <f t="shared" si="0"/>
        <v>0</v>
      </c>
      <c r="K21" s="72">
        <f t="shared" si="0"/>
        <v>0</v>
      </c>
      <c r="L21" s="72">
        <f t="shared" si="0"/>
        <v>0</v>
      </c>
      <c r="M21" s="73">
        <f t="shared" si="0"/>
        <v>0</v>
      </c>
    </row>
    <row r="22" spans="2:13" ht="27.95" customHeight="1" x14ac:dyDescent="0.2">
      <c r="B22" s="164" t="str">
        <f>Uebersetzungen!D127&amp;", "&amp;Uebersetzungen!D107</f>
        <v>Numero di gruppi di componenti costruttive locali, Requisito</v>
      </c>
      <c r="C22" s="150"/>
      <c r="D22" s="74" t="str">
        <f>IF(D$12=Listen!$B$47,4,IF(D$12=Listen!$B$48,2,"-"))</f>
        <v>-</v>
      </c>
      <c r="E22" s="74" t="str">
        <f>IF(E$12=Listen!$B$47,4,IF(E$12=Listen!$B$48,2,"-"))</f>
        <v>-</v>
      </c>
      <c r="F22" s="74" t="str">
        <f>IF(F$12=Listen!$B$47,4,IF(F$12=Listen!$B$48,2,"-"))</f>
        <v>-</v>
      </c>
      <c r="G22" s="74" t="str">
        <f>IF(G$12=Listen!$B$47,4,IF(G$12=Listen!$B$48,2,"-"))</f>
        <v>-</v>
      </c>
      <c r="H22" s="74" t="str">
        <f>IF(H$12=Listen!$B$47,4,IF(H$12=Listen!$B$48,2,"-"))</f>
        <v>-</v>
      </c>
      <c r="I22" s="74" t="str">
        <f>IF(I$12=Listen!$B$47,4,IF(I$12=Listen!$B$48,2,"-"))</f>
        <v>-</v>
      </c>
      <c r="J22" s="74" t="str">
        <f>IF(J$12=Listen!$B$47,4,IF(J$12=Listen!$B$48,2,"-"))</f>
        <v>-</v>
      </c>
      <c r="K22" s="74" t="str">
        <f>IF(K$12=Listen!$B$47,4,IF(K$12=Listen!$B$48,2,"-"))</f>
        <v>-</v>
      </c>
      <c r="L22" s="74" t="str">
        <f>IF(L$12=Listen!$B$47,4,IF(L$12=Listen!$B$48,2,"-"))</f>
        <v>-</v>
      </c>
      <c r="M22" s="75" t="str">
        <f>IF(M$12=Listen!$B$47,4,IF(M$12=Listen!$B$48,2,"-"))</f>
        <v>-</v>
      </c>
    </row>
    <row r="23" spans="2:13" x14ac:dyDescent="0.2">
      <c r="B23" s="114"/>
      <c r="C23" s="114"/>
      <c r="D23" s="68"/>
      <c r="E23" s="68"/>
      <c r="F23" s="68"/>
      <c r="G23" s="68"/>
      <c r="H23" s="68"/>
      <c r="I23" s="68"/>
      <c r="J23" s="68"/>
      <c r="K23" s="68"/>
      <c r="L23" s="68"/>
      <c r="M23" s="68"/>
    </row>
    <row r="24" spans="2:13" ht="63" customHeight="1" x14ac:dyDescent="0.25">
      <c r="B24" s="45" t="str">
        <f>Uebersetzungen!D79</f>
        <v xml:space="preserve">Risultati </v>
      </c>
      <c r="C24" s="45"/>
      <c r="D24" s="153"/>
      <c r="E24" s="153"/>
      <c r="F24" s="114"/>
      <c r="G24" s="114"/>
      <c r="H24" s="114"/>
      <c r="I24" s="114"/>
      <c r="J24" s="114"/>
      <c r="K24" s="114"/>
      <c r="L24" s="114"/>
      <c r="M24" s="114"/>
    </row>
    <row r="25" spans="2:13" ht="27.95" customHeight="1" x14ac:dyDescent="0.25">
      <c r="B25" s="169"/>
      <c r="C25" s="170"/>
      <c r="D25" s="77" t="str">
        <f>Uebersetzungen!$D$106</f>
        <v>Valore di progetto</v>
      </c>
      <c r="E25" s="77" t="str">
        <f>Uebersetzungen!$D$107</f>
        <v>Requisito</v>
      </c>
      <c r="F25" s="101" t="str">
        <f>Uebersetzungen!$D$108</f>
        <v>Soddisfatto?</v>
      </c>
      <c r="G25" s="114"/>
      <c r="H25" s="114"/>
      <c r="I25" s="114"/>
      <c r="J25" s="114"/>
      <c r="K25" s="114"/>
      <c r="L25" s="114"/>
      <c r="M25" s="114"/>
    </row>
    <row r="26" spans="2:13" s="52" customFormat="1" ht="27.95" customHeight="1" x14ac:dyDescent="0.25">
      <c r="B26" s="221" t="str">
        <f>Uebersetzungen!D128</f>
        <v>Numero di edifici con impiego di risorse locali</v>
      </c>
      <c r="C26" s="222"/>
      <c r="D26" s="172">
        <f>COUNTA(D11:M11)</f>
        <v>0</v>
      </c>
      <c r="E26" s="172" t="str">
        <f>IF(ISBLANK($D$8),"-",ROUNDUP(D8/3,0))</f>
        <v>-</v>
      </c>
      <c r="F26" s="76" t="str">
        <f>IF(E26="-","-",IF(D26&gt;=E26,Uebersetzungen!$D$64,Uebersetzungen!$D$65))</f>
        <v>-</v>
      </c>
      <c r="G26" s="119"/>
      <c r="H26" s="119"/>
      <c r="I26" s="119"/>
      <c r="J26" s="119"/>
      <c r="K26" s="119"/>
      <c r="L26" s="119"/>
      <c r="M26" s="119"/>
    </row>
    <row r="27" spans="2:13" s="52" customFormat="1" ht="27.95" customHeight="1" x14ac:dyDescent="0.25">
      <c r="B27" s="133" t="str">
        <f>Uebersetzungen!D127</f>
        <v>Numero di gruppi di componenti costruttive locali</v>
      </c>
      <c r="C27" s="173"/>
      <c r="D27" s="174">
        <f>SUM(D21:M21)</f>
        <v>0</v>
      </c>
      <c r="E27" s="174" t="str">
        <f>IF(COUNTA(D12:M12)=0,"-",SUM(D22:M22))</f>
        <v>-</v>
      </c>
      <c r="F27" s="65" t="str">
        <f>IF(E27="-","-",IF(D27&gt;=E27,Uebersetzungen!$D$64,Uebersetzungen!$D$65))</f>
        <v>-</v>
      </c>
      <c r="G27" s="119"/>
      <c r="H27" s="119"/>
      <c r="I27" s="119"/>
      <c r="J27" s="119"/>
      <c r="K27" s="119"/>
      <c r="L27" s="119"/>
      <c r="M27" s="119"/>
    </row>
  </sheetData>
  <sheetProtection algorithmName="SHA-512" hashValue="x62MsnbRwsMRPXBqCP7WlwP7Lkh8ysLsoNrAtQfNpDWtmNjGER0bGM6UdSp3H4Em2ufuwa1TdMrkUDuIWRRfaQ==" saltValue="xCR3JLjvtwT03WZ8iNof6w==" spinCount="100000" sheet="1" objects="1" scenarios="1" selectLockedCells="1"/>
  <mergeCells count="2">
    <mergeCell ref="L1:M1"/>
    <mergeCell ref="B26:C26"/>
  </mergeCells>
  <phoneticPr fontId="12" type="noConversion"/>
  <conditionalFormatting sqref="D12:M12 D14:M20">
    <cfRule type="expression" dxfId="10" priority="1">
      <formula>IF(COUNTA(D$11)&gt;0,1,0)</formula>
    </cfRule>
  </conditionalFormatting>
  <dataValidations count="2">
    <dataValidation type="list" allowBlank="1" showInputMessage="1" showErrorMessage="1" sqref="D14:M20" xr:uid="{C1C3D4B3-FDF9-4F45-BA2C-085B4C136180}">
      <formula1>LSTC22_3</formula1>
    </dataValidation>
    <dataValidation type="list" allowBlank="1" showInputMessage="1" showErrorMessage="1" sqref="D12:M12" xr:uid="{F85ECD6E-B906-4392-936B-6AF25DD5203C}">
      <formula1>LSTC22</formula1>
    </dataValidation>
  </dataValidations>
  <pageMargins left="0.70866141732283472" right="0.70866141732283472" top="0.78740157480314965" bottom="0.78740157480314965" header="0.31496062992125984" footer="0.31496062992125984"/>
  <pageSetup scale="37" orientation="landscape" r:id="rId1"/>
  <colBreaks count="1" manualBreakCount="1">
    <brk id="6" max="1048575" man="1"/>
  </colBreaks>
  <extLst>
    <ext xmlns:x14="http://schemas.microsoft.com/office/spreadsheetml/2009/9/main" uri="{78C0D931-6437-407d-A8EE-F0AAD7539E65}">
      <x14:conditionalFormattings>
        <x14:conditionalFormatting xmlns:xm="http://schemas.microsoft.com/office/excel/2006/main">
          <x14:cfRule type="cellIs" priority="2" operator="equal" id="{9450CAD2-FA40-42D4-9736-00E0C57DF779}">
            <xm:f>Uebersetzungen!$D$65</xm:f>
            <x14:dxf>
              <font>
                <color rgb="FFFF0000"/>
              </font>
              <fill>
                <patternFill>
                  <bgColor rgb="FFFFB7B7"/>
                </patternFill>
              </fill>
            </x14:dxf>
          </x14:cfRule>
          <x14:cfRule type="cellIs" priority="3" operator="equal" id="{40165901-E4F5-4726-82A0-EEE51940D4C6}">
            <xm:f>Uebersetzungen!$D$64</xm:f>
            <x14:dxf>
              <font>
                <b/>
                <i val="0"/>
                <color rgb="FF00B050"/>
              </font>
              <fill>
                <patternFill>
                  <bgColor rgb="FF8CF866"/>
                </patternFill>
              </fill>
            </x14:dxf>
          </x14:cfRule>
          <xm:sqref>F26:F27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4749-9864-4855-BA26-3AA388D61A8A}">
  <sheetPr codeName="Tabelle3">
    <pageSetUpPr fitToPage="1"/>
  </sheetPr>
  <dimension ref="B1:AI12"/>
  <sheetViews>
    <sheetView showGridLines="0" zoomScale="80" zoomScaleNormal="80" zoomScalePageLayoutView="70" workbookViewId="0">
      <selection activeCell="D8" sqref="D8"/>
    </sheetView>
  </sheetViews>
  <sheetFormatPr baseColWidth="10" defaultColWidth="11.42578125" defaultRowHeight="14.25" x14ac:dyDescent="0.2"/>
  <cols>
    <col min="1" max="1" width="2.140625" style="28" customWidth="1"/>
    <col min="2" max="2" width="47" style="28" bestFit="1" customWidth="1"/>
    <col min="3" max="3" width="16.140625" style="28" customWidth="1"/>
    <col min="4" max="4" width="15.85546875" style="28" customWidth="1"/>
    <col min="5" max="5" width="3.7109375" style="28" customWidth="1"/>
    <col min="6" max="6" width="12.42578125" style="28" customWidth="1"/>
    <col min="7" max="7" width="15.85546875" style="28" customWidth="1"/>
    <col min="8" max="16384" width="11.42578125" style="28"/>
  </cols>
  <sheetData>
    <row r="1" spans="2:35" s="9" customFormat="1" ht="54" customHeight="1" x14ac:dyDescent="0.2">
      <c r="B1" s="211" t="e" vm="2">
        <f>'B4'!B1</f>
        <v>#VALUE!</v>
      </c>
      <c r="C1" s="214" t="str">
        <f>Uebersetzungen!D30</f>
        <v xml:space="preserve">C9 Movimenti di terra minimi nella progettazione del terreno </v>
      </c>
      <c r="D1" s="214"/>
      <c r="E1" s="88"/>
      <c r="F1" s="215" t="str">
        <f>Uebersetzungen!$D$11&amp;" "&amp;Uebersetzungen!$D$82&amp;" "&amp;Uebersetzungen!$C$2&amp;"."&amp;Uebersetzungen!$A$2</f>
        <v>Strumento di verifica requisiti facoltativi Versione 2026.1</v>
      </c>
      <c r="G1" s="215"/>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Richiesta</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Campo di selezione</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24.75" customHeight="1" x14ac:dyDescent="0.25">
      <c r="B7" s="45" t="str">
        <f>Uebersetzungen!D85</f>
        <v>Indicazioni sulla rimozione del materiale di scavo</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29" customFormat="1" ht="27.95" customHeight="1" x14ac:dyDescent="0.25">
      <c r="B8" s="116" t="str">
        <f>Uebersetzungen!D88</f>
        <v>Superficie di riferimento energetico totale del quartiere</v>
      </c>
      <c r="C8" s="171" t="s">
        <v>0</v>
      </c>
      <c r="D8" s="148"/>
      <c r="E8" s="149"/>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row>
    <row r="9" spans="2:35" s="52" customFormat="1" ht="27.95" customHeight="1" x14ac:dyDescent="0.25">
      <c r="B9" s="133" t="str">
        <f>Uebersetzungen!D87</f>
        <v>Materiale di scavo con sgombero</v>
      </c>
      <c r="C9" s="144" t="s">
        <v>3</v>
      </c>
      <c r="D9" s="151"/>
      <c r="E9" s="149"/>
      <c r="F9" s="15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2:35" ht="63" customHeight="1" x14ac:dyDescent="0.25">
      <c r="B10" s="45" t="str">
        <f>Uebersetzungen!D79</f>
        <v xml:space="preserve">Risultati </v>
      </c>
      <c r="C10" s="153"/>
      <c r="D10" s="153"/>
      <c r="E10" s="153"/>
      <c r="F10" s="15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2:35" ht="27.95" customHeight="1" x14ac:dyDescent="0.25">
      <c r="B11" s="175"/>
      <c r="C11" s="176"/>
      <c r="D11" s="96" t="str">
        <f>Uebersetzungen!$D$106</f>
        <v>Valore di progetto</v>
      </c>
      <c r="E11" s="223" t="str">
        <f>Uebersetzungen!$D$107</f>
        <v>Requisito</v>
      </c>
      <c r="F11" s="224"/>
      <c r="G11" s="97" t="str">
        <f>Uebersetzungen!$D$108</f>
        <v>Soddisfatto?</v>
      </c>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2:35" s="52" customFormat="1" ht="27.95" customHeight="1" x14ac:dyDescent="0.25">
      <c r="B12" s="135" t="str">
        <f>B9</f>
        <v>Materiale di scavo con sgombero</v>
      </c>
      <c r="C12" s="177" t="s">
        <v>4</v>
      </c>
      <c r="D12" s="178" t="str">
        <f>IFERROR(D9/D8,"-")</f>
        <v>-</v>
      </c>
      <c r="E12" s="179" t="s">
        <v>1</v>
      </c>
      <c r="F12" s="180">
        <f>1*40%</f>
        <v>0.4</v>
      </c>
      <c r="G12" s="66" t="str">
        <f>IF(D12="-","-",IF(D12&lt;=F12,Uebersetzungen!$D$64,Uebersetzungen!$D$65))</f>
        <v>-</v>
      </c>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sheetData>
  <sheetProtection algorithmName="SHA-512" hashValue="2WTRVybGklQra66FO2b+oJwt5TEK4i0+fBLwpnXHMkhJUpXhX24lfV7pBKlOJpIcAsuEvakkHkpAD+b7SOxVUA==" saltValue="bsfdf+ySXIzetPJTnVJeAg==" spinCount="100000" sheet="1" objects="1" scenarios="1" selectLockedCells="1"/>
  <mergeCells count="3">
    <mergeCell ref="C1:D1"/>
    <mergeCell ref="F1:G1"/>
    <mergeCell ref="E11:F11"/>
  </mergeCells>
  <pageMargins left="0.70866141732283472" right="0.70866141732283472" top="0.78740157480314965" bottom="0.78740157480314965" header="0.31496062992125984" footer="0.31496062992125984"/>
  <pageSetup scale="81" orientation="portrait" r:id="rId1"/>
  <colBreaks count="1" manualBreakCount="1">
    <brk id="7" max="1048575" man="1"/>
  </colBreaks>
  <legacyDrawing r:id="rId2"/>
  <extLst>
    <ext xmlns:x14="http://schemas.microsoft.com/office/spreadsheetml/2009/9/main" uri="{78C0D931-6437-407d-A8EE-F0AAD7539E65}">
      <x14:conditionalFormattings>
        <x14:conditionalFormatting xmlns:xm="http://schemas.microsoft.com/office/excel/2006/main">
          <x14:cfRule type="cellIs" priority="1" operator="equal" id="{4DF8EC0D-E793-4EA0-909C-BDD7F8F02103}">
            <xm:f>Uebersetzungen!$D$65</xm:f>
            <x14:dxf>
              <font>
                <color rgb="FFFF0000"/>
              </font>
              <fill>
                <patternFill>
                  <bgColor rgb="FFFFB7B7"/>
                </patternFill>
              </fill>
            </x14:dxf>
          </x14:cfRule>
          <x14:cfRule type="cellIs" priority="2" operator="equal" id="{2BDBFDBF-A85D-4D7D-A021-30F4281BF9D1}">
            <xm:f>Uebersetzungen!$D$64</xm:f>
            <x14:dxf>
              <font>
                <b/>
                <i val="0"/>
                <color rgb="FF00B050"/>
              </font>
              <fill>
                <patternFill>
                  <bgColor rgb="FF8CF866"/>
                </patternFill>
              </fill>
            </x14:dxf>
          </x14:cfRule>
          <xm:sqref>G12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7511-D801-4F25-A269-BBEC52AAE7EF}">
  <sheetPr codeName="Tabelle4">
    <pageSetUpPr fitToPage="1"/>
  </sheetPr>
  <dimension ref="B1:AI15"/>
  <sheetViews>
    <sheetView showGridLines="0" zoomScale="80" zoomScaleNormal="80" zoomScalePageLayoutView="70" workbookViewId="0">
      <selection activeCell="D8" sqref="D8"/>
    </sheetView>
  </sheetViews>
  <sheetFormatPr baseColWidth="10" defaultColWidth="11.42578125" defaultRowHeight="14.25" x14ac:dyDescent="0.2"/>
  <cols>
    <col min="1" max="1" width="2.140625" style="28" customWidth="1"/>
    <col min="2" max="2" width="45.42578125" style="28" customWidth="1"/>
    <col min="3" max="3" width="7.140625" style="28" customWidth="1"/>
    <col min="4" max="4" width="29.5703125" style="28" customWidth="1"/>
    <col min="5" max="5" width="3.85546875" style="28" customWidth="1"/>
    <col min="6" max="6" width="11.85546875" style="28" customWidth="1"/>
    <col min="7" max="7" width="17.28515625" style="28" customWidth="1"/>
    <col min="8" max="16384" width="11.42578125" style="28"/>
  </cols>
  <sheetData>
    <row r="1" spans="2:35" s="9" customFormat="1" ht="54" customHeight="1" x14ac:dyDescent="0.2">
      <c r="B1" s="211" t="e" vm="2">
        <f>'B4'!B1</f>
        <v>#VALUE!</v>
      </c>
      <c r="C1" s="214" t="str">
        <f>Uebersetzungen!D33</f>
        <v xml:space="preserve">D5 Utilizzo dell’acqua piovana </v>
      </c>
      <c r="D1" s="214"/>
      <c r="E1" s="88"/>
      <c r="F1" s="215" t="str">
        <f>Uebersetzungen!$D$11&amp;" "&amp;Uebersetzungen!$D$82&amp;" "&amp;Uebersetzungen!$C$2&amp;"."&amp;Uebersetzungen!$A$2</f>
        <v>Strumento di verifica requisiti facoltativi Versione 2026.1</v>
      </c>
      <c r="G1" s="215"/>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Richiesta</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Campo di selezione</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24.75" customHeight="1" x14ac:dyDescent="0.25">
      <c r="B7" s="45" t="str">
        <f>Uebersetzungen!D91</f>
        <v>Indicazioni sulle superfici dei tetti</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29" customFormat="1" ht="27.95" customHeight="1" x14ac:dyDescent="0.25">
      <c r="B8" s="116" t="str">
        <f>Uebersetzungen!D89</f>
        <v>Superficie totale dei tetti del quartiere</v>
      </c>
      <c r="C8" s="171" t="s">
        <v>0</v>
      </c>
      <c r="D8" s="148"/>
      <c r="E8" s="149"/>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row>
    <row r="9" spans="2:35" s="52" customFormat="1" ht="27.95" customHeight="1" x14ac:dyDescent="0.25">
      <c r="B9" s="133" t="str">
        <f>Uebersetzungen!D90</f>
        <v>Superficie dei tetti con stoccaggio e recupero delle acque meteoriche</v>
      </c>
      <c r="C9" s="144" t="s">
        <v>0</v>
      </c>
      <c r="D9" s="151"/>
      <c r="E9" s="149"/>
      <c r="F9" s="15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2:35" ht="63" customHeight="1" x14ac:dyDescent="0.25">
      <c r="B10" s="45" t="str">
        <f>Uebersetzungen!D79</f>
        <v xml:space="preserve">Risultati </v>
      </c>
      <c r="C10" s="153"/>
      <c r="D10" s="153"/>
      <c r="E10" s="153"/>
      <c r="F10" s="15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2:35" ht="27.95" customHeight="1" x14ac:dyDescent="0.25">
      <c r="B11" s="181"/>
      <c r="C11" s="182"/>
      <c r="D11" s="94" t="str">
        <f>Uebersetzungen!$D$106</f>
        <v>Valore di progetto</v>
      </c>
      <c r="E11" s="219" t="str">
        <f>Uebersetzungen!$D$107</f>
        <v>Requisito</v>
      </c>
      <c r="F11" s="220"/>
      <c r="G11" s="95" t="str">
        <f>Uebersetzungen!$D$108</f>
        <v>Soddisfatto?</v>
      </c>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2:35" s="52" customFormat="1" ht="27.95" customHeight="1" x14ac:dyDescent="0.25">
      <c r="B12" s="133" t="str">
        <f>Uebersetzungen!D92</f>
        <v>Percentuale delle superfici dei tetti con utilizzo dell'acqua piovana</v>
      </c>
      <c r="C12" s="144"/>
      <c r="D12" s="183" t="str">
        <f>IFERROR(D9/D8,"-")</f>
        <v>-</v>
      </c>
      <c r="E12" s="184" t="s">
        <v>2</v>
      </c>
      <c r="F12" s="185">
        <v>0.2</v>
      </c>
      <c r="G12" s="65" t="str">
        <f>IF(D12="-","-",IF(D12&gt;=F12,Uebersetzungen!$D$64,Uebersetzungen!$D$65))</f>
        <v>-</v>
      </c>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row r="15" spans="2:35" x14ac:dyDescent="0.2">
      <c r="B15" s="115"/>
      <c r="C15" s="115"/>
      <c r="D15" s="115"/>
      <c r="E15" s="115"/>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row>
  </sheetData>
  <sheetProtection algorithmName="SHA-512" hashValue="zwM/A4aNPewI61IaRyUpdoJ/xmbu35LMfyFPhel3rCjzI/LLLABR1mssTRLGUsBVkQhgY8JLvfJVMy2/fZJAPA==" saltValue="MYVZDdZ9i+NlN9SU8yJDmA==" spinCount="100000" sheet="1" objects="1" scenarios="1" selectLockedCells="1"/>
  <mergeCells count="3">
    <mergeCell ref="C1:D1"/>
    <mergeCell ref="F1:G1"/>
    <mergeCell ref="E11:F11"/>
  </mergeCells>
  <pageMargins left="0.70866141732283472" right="0.70866141732283472" top="0.78740157480314965" bottom="0.78740157480314965" header="0.31496062992125984" footer="0.31496062992125984"/>
  <pageSetup scale="78" orientation="portrait" r:id="rId1"/>
  <colBreaks count="1" manualBreakCount="1">
    <brk id="7"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94DD0102-C541-4C2F-928B-D08E2981203D}">
            <xm:f>Uebersetzungen!$D$65</xm:f>
            <x14:dxf>
              <font>
                <color rgb="FFFF0000"/>
              </font>
              <fill>
                <patternFill>
                  <bgColor rgb="FFFFB7B7"/>
                </patternFill>
              </fill>
            </x14:dxf>
          </x14:cfRule>
          <x14:cfRule type="cellIs" priority="2" operator="equal" id="{8F1AD438-22FA-4BF6-9A3C-E2D38B9E15F0}">
            <xm:f>Uebersetzungen!$D$64</xm:f>
            <x14:dxf>
              <font>
                <b/>
                <i val="0"/>
                <color rgb="FF00B050"/>
              </font>
              <fill>
                <patternFill>
                  <bgColor rgb="FF8CF866"/>
                </patternFill>
              </fill>
            </x14:dxf>
          </x14:cfRule>
          <xm:sqref>G12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29994-9B25-4F9E-9DB5-2BAB25E94345}">
  <sheetPr codeName="Tabelle5">
    <pageSetUpPr fitToPage="1"/>
  </sheetPr>
  <dimension ref="B1:AI22"/>
  <sheetViews>
    <sheetView showGridLines="0" zoomScale="80" zoomScaleNormal="80" zoomScalePageLayoutView="70" workbookViewId="0">
      <selection activeCell="D9" sqref="D9"/>
    </sheetView>
  </sheetViews>
  <sheetFormatPr baseColWidth="10" defaultColWidth="11.42578125" defaultRowHeight="14.25" x14ac:dyDescent="0.2"/>
  <cols>
    <col min="1" max="1" width="2.140625" style="28" customWidth="1"/>
    <col min="2" max="2" width="47" style="28" bestFit="1" customWidth="1"/>
    <col min="3" max="3" width="20.5703125" style="28" customWidth="1"/>
    <col min="4" max="4" width="23.140625" style="28" customWidth="1"/>
    <col min="5" max="5" width="5.140625" style="28" customWidth="1"/>
    <col min="6" max="6" width="14.140625" style="28" customWidth="1"/>
    <col min="7" max="7" width="17.5703125" style="28" customWidth="1"/>
    <col min="8" max="8" width="11.42578125" style="28" customWidth="1"/>
    <col min="9" max="9" width="13" style="28" hidden="1" customWidth="1"/>
    <col min="10" max="10" width="11.42578125" style="28" hidden="1" customWidth="1"/>
    <col min="11" max="12" width="11.42578125" style="28" customWidth="1"/>
    <col min="13" max="16384" width="11.42578125" style="28"/>
  </cols>
  <sheetData>
    <row r="1" spans="2:35" s="9" customFormat="1" ht="54" customHeight="1" x14ac:dyDescent="0.2">
      <c r="B1" s="211" t="e" vm="2">
        <f>'B4'!B1</f>
        <v>#VALUE!</v>
      </c>
      <c r="C1" s="214" t="str">
        <f>Uebersetzungen!D36</f>
        <v xml:space="preserve">E6 Minimizzazione  del numero di parcheggi per auto </v>
      </c>
      <c r="D1" s="214"/>
      <c r="E1" s="88"/>
      <c r="F1" s="215" t="str">
        <f>Uebersetzungen!$D$11&amp;" "&amp;Uebersetzungen!$D$82&amp;" "&amp;Uebersetzungen!$C$2&amp;"."&amp;Uebersetzungen!$A$2</f>
        <v>Strumento di verifica requisiti facoltativi Versione 2026.1</v>
      </c>
      <c r="G1" s="215"/>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Richiesta</v>
      </c>
      <c r="D3" s="32"/>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D4" s="32"/>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Campo di selezione</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ht="15" x14ac:dyDescent="0.2">
      <c r="B6" s="30"/>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35.65" customHeight="1" x14ac:dyDescent="0.25">
      <c r="B7" s="225" t="str">
        <f>Uebersetzungen!D101</f>
        <v>Questo strumento di verifica è adatto al calcolo in ambito residenziale e amministrativo (categorie di edificio I-III). Gli altri tipi di utilizzo devono essere calcolati secondo la norma VSS 40 281.</v>
      </c>
      <c r="C7" s="225"/>
      <c r="D7" s="225"/>
      <c r="E7" s="225"/>
      <c r="F7" s="225"/>
      <c r="G7" s="22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29" customFormat="1" ht="24.75" customHeight="1" x14ac:dyDescent="0.25">
      <c r="B8" s="44" t="str">
        <f>Uebersetzungen!D97</f>
        <v>Indicazioni sui posti auto</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row>
    <row r="9" spans="2:35" s="50" customFormat="1" ht="27.95" customHeight="1" x14ac:dyDescent="0.25">
      <c r="B9" s="159" t="str">
        <f>Uebersetzungen!D103</f>
        <v>Numero di posti auto</v>
      </c>
      <c r="C9" s="177"/>
      <c r="D9" s="186"/>
      <c r="E9" s="11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row>
    <row r="10" spans="2:35" s="29" customFormat="1" ht="24.75" customHeight="1" x14ac:dyDescent="0.25">
      <c r="B10" s="44" t="str">
        <f>Uebersetzungen!D48&amp;" &amp; "&amp;Uebersetzungen!D49</f>
        <v>Abitazioni PF &amp; Abitazioni MF</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row>
    <row r="11" spans="2:35" s="52" customFormat="1" ht="27.95" customHeight="1" x14ac:dyDescent="0.25">
      <c r="B11" s="116" t="str">
        <f>Uebersetzungen!D102</f>
        <v>Posizione del quartiere</v>
      </c>
      <c r="C11" s="171"/>
      <c r="D11" s="187"/>
      <c r="E11" s="115"/>
      <c r="F11" s="188"/>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row>
    <row r="12" spans="2:35" s="50" customFormat="1" ht="27.95" customHeight="1" x14ac:dyDescent="0.25">
      <c r="B12" s="133" t="str">
        <f>Uebersetzungen!D104</f>
        <v>Numero di appartamenti</v>
      </c>
      <c r="C12" s="156"/>
      <c r="D12" s="189"/>
      <c r="E12" s="11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row>
    <row r="13" spans="2:35" s="29" customFormat="1" ht="24.75" customHeight="1" x14ac:dyDescent="0.25">
      <c r="B13" s="44" t="str">
        <f>Uebersetzungen!D50</f>
        <v xml:space="preserve">Amministrazione </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row>
    <row r="14" spans="2:35" s="50" customFormat="1" ht="27.75" customHeight="1" x14ac:dyDescent="0.25">
      <c r="B14" s="221" t="str">
        <f>Uebersetzungen!D142</f>
        <v>Frequenza dei trasporti pubblici</v>
      </c>
      <c r="C14" s="222"/>
      <c r="D14" s="190"/>
      <c r="E14" s="226" t="str">
        <f>Uebersetzungen!D147</f>
        <v>Tipo di luogo</v>
      </c>
      <c r="F14" s="227"/>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row>
    <row r="15" spans="2:35" s="50" customFormat="1" ht="27.75" customHeight="1" x14ac:dyDescent="0.25">
      <c r="B15" s="230" t="str">
        <f>Uebersetzungen!D143</f>
        <v>Quota della mobilità lenta sul totale del traffico di persone</v>
      </c>
      <c r="C15" s="231"/>
      <c r="D15" s="191"/>
      <c r="E15" s="228" t="str">
        <f>IFERROR(VLOOKUP($D$15,Listen!$A$27:$D$30,MATCH(D14,Listen!$A$27:$D$27,0),0),"-")</f>
        <v>-</v>
      </c>
      <c r="F15" s="229"/>
      <c r="G15" s="125"/>
      <c r="H15" s="125"/>
      <c r="I15" s="125" t="str">
        <f>Uebersetzungen!D148</f>
        <v>Minimo</v>
      </c>
      <c r="J15" s="192" t="e">
        <f>VLOOKUP(E15,Listen!A33:B37,2,0)</f>
        <v>#N/A</v>
      </c>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row>
    <row r="16" spans="2:35" s="50" customFormat="1" ht="27.75" customHeight="1" x14ac:dyDescent="0.25">
      <c r="B16" s="133" t="str">
        <f>Uebersetzungen!D105</f>
        <v>Superficie lorda amministrazione</v>
      </c>
      <c r="C16" s="156" t="s">
        <v>5</v>
      </c>
      <c r="D16" s="193"/>
      <c r="E16" s="11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row>
    <row r="17" spans="2:7" s="50" customFormat="1" ht="27.75" customHeight="1" x14ac:dyDescent="0.25">
      <c r="B17" s="125"/>
      <c r="C17" s="125"/>
      <c r="D17" s="125"/>
      <c r="E17" s="115"/>
      <c r="F17" s="125"/>
      <c r="G17" s="125"/>
    </row>
    <row r="18" spans="2:7" ht="27.75" customHeight="1" x14ac:dyDescent="0.25">
      <c r="B18" s="45" t="str">
        <f>Uebersetzungen!D79</f>
        <v xml:space="preserve">Risultati </v>
      </c>
      <c r="C18" s="114"/>
      <c r="D18" s="114"/>
      <c r="E18" s="114"/>
      <c r="F18" s="114"/>
      <c r="G18" s="114"/>
    </row>
    <row r="19" spans="2:7" s="50" customFormat="1" ht="27.75" customHeight="1" x14ac:dyDescent="0.25">
      <c r="B19" s="159"/>
      <c r="C19" s="177"/>
      <c r="D19" s="89" t="str">
        <f>Uebersetzungen!$D$106</f>
        <v>Valore di progetto</v>
      </c>
      <c r="E19" s="98"/>
      <c r="F19" s="99" t="str">
        <f>Uebersetzungen!$D$107</f>
        <v>Requisito</v>
      </c>
      <c r="G19" s="90" t="str">
        <f>Uebersetzungen!$D$108</f>
        <v>Soddisfatto?</v>
      </c>
    </row>
    <row r="20" spans="2:7" s="50" customFormat="1" ht="27.75" customHeight="1" x14ac:dyDescent="0.25">
      <c r="B20" s="105" t="str">
        <f>B10</f>
        <v>Abitazioni PF &amp; Abitazioni MF</v>
      </c>
      <c r="C20" s="106"/>
      <c r="D20" s="107"/>
      <c r="E20" s="108"/>
      <c r="F20" s="109">
        <f>IFERROR(VLOOKUP(D11,LST_E23,2,0),0)*D12</f>
        <v>0</v>
      </c>
      <c r="G20" s="110"/>
    </row>
    <row r="21" spans="2:7" s="50" customFormat="1" ht="27.75" customHeight="1" x14ac:dyDescent="0.25">
      <c r="B21" s="105" t="str">
        <f>B13</f>
        <v xml:space="preserve">Amministrazione </v>
      </c>
      <c r="C21" s="106"/>
      <c r="D21" s="107"/>
      <c r="E21" s="111"/>
      <c r="F21" s="112">
        <f>IFERROR(2.5/100*J15*D16,0)</f>
        <v>0</v>
      </c>
      <c r="G21" s="110"/>
    </row>
    <row r="22" spans="2:7" s="50" customFormat="1" ht="27.75" customHeight="1" x14ac:dyDescent="0.25">
      <c r="B22" s="194" t="str">
        <f>B9</f>
        <v>Numero di posti auto</v>
      </c>
      <c r="C22" s="195"/>
      <c r="D22" s="145">
        <f>D9</f>
        <v>0</v>
      </c>
      <c r="E22" s="196" t="s">
        <v>1</v>
      </c>
      <c r="F22" s="197">
        <f>SUM(F20:F21)</f>
        <v>0</v>
      </c>
      <c r="G22" s="67" t="str">
        <f>IF(COUNTA(D9)=0,"-",IF(D22&lt;=F22,Uebersetzungen!$D$64,Uebersetzungen!$D$65))</f>
        <v>-</v>
      </c>
    </row>
  </sheetData>
  <sheetProtection algorithmName="SHA-512" hashValue="cXOkE1Lp/j2IsbAwf9IL9SqWBJjSLCgYpltOMUnz85s/T2p5xGrIPcQvHLTl0lnWprMR9skvNyDHDpHjjva0RQ==" saltValue="yVlx3SrQcyX7Z+7ApnHWAg==" spinCount="100000" sheet="1" objects="1" scenarios="1" selectLockedCells="1"/>
  <mergeCells count="7">
    <mergeCell ref="C1:D1"/>
    <mergeCell ref="F1:G1"/>
    <mergeCell ref="B7:G7"/>
    <mergeCell ref="E14:F14"/>
    <mergeCell ref="E15:F15"/>
    <mergeCell ref="B15:C15"/>
    <mergeCell ref="B14:C14"/>
  </mergeCells>
  <dataValidations count="3">
    <dataValidation type="list" allowBlank="1" showInputMessage="1" showErrorMessage="1" sqref="D11" xr:uid="{C44E583D-CE73-4D3E-AED8-D4A63AADF22D}">
      <formula1>LST_Lage</formula1>
    </dataValidation>
    <dataValidation type="list" allowBlank="1" showInputMessage="1" showErrorMessage="1" sqref="D14" xr:uid="{D0AAE36E-CC6F-499D-A50F-5F2B2C6947F4}">
      <formula1>LST_OV</formula1>
    </dataValidation>
    <dataValidation type="list" allowBlank="1" showInputMessage="1" showErrorMessage="1" sqref="D15" xr:uid="{7233F65A-E089-495C-9BCF-7513B441547E}">
      <formula1>LST_Langsamverkehr</formula1>
    </dataValidation>
  </dataValidations>
  <pageMargins left="0.70866141732283472" right="0.70866141732283472" top="0.78740157480314965" bottom="0.78740157480314965" header="0.31496062992125984" footer="0.31496062992125984"/>
  <pageSetup scale="70" orientation="portrait" r:id="rId1"/>
  <colBreaks count="1" manualBreakCount="1">
    <brk id="7"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C27DA610-04AA-445E-9563-968CEDE3EC0F}">
            <xm:f>Uebersetzungen!$D$65</xm:f>
            <x14:dxf>
              <font>
                <color rgb="FFFF0000"/>
              </font>
              <fill>
                <patternFill>
                  <bgColor rgb="FFFFB7B7"/>
                </patternFill>
              </fill>
            </x14:dxf>
          </x14:cfRule>
          <x14:cfRule type="cellIs" priority="4" operator="equal" id="{F60D7A64-634A-4647-A16D-43D64D75F2F1}">
            <xm:f>Uebersetzungen!$D$64</xm:f>
            <x14:dxf>
              <font>
                <b/>
                <i val="0"/>
                <color rgb="FF00B050"/>
              </font>
              <fill>
                <patternFill>
                  <bgColor rgb="FF8CF866"/>
                </patternFill>
              </fill>
            </x14:dxf>
          </x14:cfRule>
          <xm:sqref>G22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710F-AF20-4FC5-8A20-A3A639D9CC96}">
  <sheetPr codeName="Tabelle6">
    <pageSetUpPr fitToPage="1"/>
  </sheetPr>
  <dimension ref="B1:AH14"/>
  <sheetViews>
    <sheetView showGridLines="0" zoomScale="80" zoomScaleNormal="80" zoomScalePageLayoutView="70" workbookViewId="0">
      <selection activeCell="C8" sqref="C8:F8"/>
    </sheetView>
  </sheetViews>
  <sheetFormatPr baseColWidth="10" defaultColWidth="11.42578125" defaultRowHeight="14.25" x14ac:dyDescent="0.2"/>
  <cols>
    <col min="1" max="1" width="4.7109375" style="28" customWidth="1"/>
    <col min="2" max="2" width="48.140625" style="28" customWidth="1"/>
    <col min="3" max="3" width="19.7109375" style="28" bestFit="1" customWidth="1"/>
    <col min="4" max="4" width="35.28515625" style="28" customWidth="1"/>
    <col min="5" max="5" width="14.85546875" style="28" customWidth="1"/>
    <col min="6" max="6" width="10" style="28" customWidth="1"/>
    <col min="7" max="16384" width="11.42578125" style="28"/>
  </cols>
  <sheetData>
    <row r="1" spans="2:34" s="9" customFormat="1" ht="54" customHeight="1" x14ac:dyDescent="0.2">
      <c r="B1" s="211" t="e" vm="2">
        <f>'B4'!B1</f>
        <v>#VALUE!</v>
      </c>
      <c r="C1" s="214" t="str">
        <f>Uebersetzungen!D37</f>
        <v xml:space="preserve">E7 Offerte interne al quartiere per ridurre il traffico </v>
      </c>
      <c r="D1" s="214"/>
      <c r="E1" s="215" t="str">
        <f>Uebersetzungen!$D$11&amp;" "&amp;Uebersetzungen!$D$82&amp;" "&amp;Uebersetzungen!$C$2&amp;"."&amp;Uebersetzungen!$A$2</f>
        <v>Strumento di verifica requisiti facoltativi Versione 2026.1</v>
      </c>
      <c r="F1" s="215"/>
      <c r="G1" s="20"/>
      <c r="H1" s="20"/>
      <c r="I1" s="20"/>
      <c r="J1" s="20"/>
      <c r="K1" s="20"/>
      <c r="L1" s="20"/>
      <c r="M1" s="20"/>
      <c r="N1" s="20"/>
      <c r="O1" s="20"/>
      <c r="P1" s="20"/>
      <c r="Q1" s="20"/>
      <c r="R1" s="20"/>
      <c r="S1" s="20"/>
      <c r="T1" s="20"/>
      <c r="U1" s="20"/>
      <c r="V1" s="20"/>
      <c r="W1" s="20"/>
      <c r="X1" s="23"/>
      <c r="Y1" s="24"/>
    </row>
    <row r="2" spans="2:34" s="9" customFormat="1" ht="16.149999999999999" customHeight="1" x14ac:dyDescent="0.2">
      <c r="B2" s="25"/>
      <c r="C2" s="26"/>
      <c r="D2" s="26"/>
      <c r="E2" s="27"/>
      <c r="F2" s="27"/>
      <c r="G2" s="20"/>
      <c r="H2" s="20"/>
      <c r="I2" s="20"/>
      <c r="J2" s="20"/>
      <c r="K2" s="20"/>
      <c r="L2" s="20"/>
      <c r="M2" s="20"/>
      <c r="N2" s="20"/>
      <c r="O2" s="20"/>
      <c r="P2" s="20"/>
      <c r="Q2" s="20"/>
      <c r="R2" s="20"/>
      <c r="S2" s="20"/>
      <c r="T2" s="20"/>
      <c r="U2" s="20"/>
      <c r="V2" s="20"/>
      <c r="W2" s="20"/>
      <c r="X2" s="23"/>
      <c r="Y2" s="24"/>
    </row>
    <row r="3" spans="2:34" s="43" customFormat="1" ht="15" customHeight="1" x14ac:dyDescent="0.2">
      <c r="B3" s="31" t="str">
        <f>Uebersetzungen!D15</f>
        <v>Richiesta</v>
      </c>
      <c r="D3" s="32"/>
      <c r="F3" s="114"/>
      <c r="G3" s="34"/>
      <c r="H3" s="35"/>
      <c r="I3" s="36"/>
      <c r="J3" s="34"/>
      <c r="K3" s="37"/>
      <c r="L3" s="37"/>
      <c r="M3" s="37"/>
      <c r="N3" s="37"/>
      <c r="O3" s="37"/>
      <c r="P3" s="37"/>
      <c r="Q3" s="37"/>
      <c r="R3" s="37"/>
      <c r="S3" s="37"/>
      <c r="T3" s="37"/>
      <c r="U3" s="37"/>
      <c r="V3" s="38"/>
      <c r="W3" s="39"/>
      <c r="X3" s="40"/>
      <c r="Y3" s="41"/>
      <c r="Z3" s="42"/>
      <c r="AA3" s="42"/>
      <c r="AB3" s="42"/>
      <c r="AC3" s="42"/>
      <c r="AD3" s="42"/>
      <c r="AE3" s="42"/>
      <c r="AF3" s="42"/>
      <c r="AG3" s="42"/>
      <c r="AH3" s="42"/>
    </row>
    <row r="4" spans="2:34" s="36" customFormat="1" ht="6" customHeight="1" x14ac:dyDescent="0.2">
      <c r="B4" s="46"/>
      <c r="D4" s="32"/>
      <c r="E4" s="46"/>
      <c r="F4" s="114"/>
      <c r="G4" s="34"/>
      <c r="H4" s="35"/>
      <c r="J4" s="34"/>
      <c r="K4" s="35"/>
      <c r="L4" s="35"/>
      <c r="M4" s="35"/>
      <c r="N4" s="35"/>
      <c r="O4" s="35"/>
      <c r="P4" s="35"/>
      <c r="Q4" s="35"/>
      <c r="R4" s="35"/>
      <c r="S4" s="35"/>
      <c r="T4" s="35"/>
      <c r="U4" s="35"/>
      <c r="V4" s="39"/>
      <c r="W4" s="39"/>
      <c r="X4" s="47"/>
      <c r="Y4" s="48"/>
      <c r="Z4" s="49"/>
      <c r="AA4" s="49"/>
      <c r="AB4" s="49"/>
      <c r="AC4" s="49"/>
      <c r="AD4" s="49"/>
      <c r="AE4" s="49"/>
      <c r="AF4" s="49"/>
      <c r="AG4" s="49"/>
      <c r="AH4" s="49"/>
    </row>
    <row r="5" spans="2:34" ht="15" customHeight="1" x14ac:dyDescent="0.2">
      <c r="B5" s="33" t="str">
        <f>Uebersetzungen!D20</f>
        <v>Campo di selezione</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row>
    <row r="6" spans="2:34"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row>
    <row r="7" spans="2:34" s="29" customFormat="1" ht="24.75" customHeight="1" x14ac:dyDescent="0.25">
      <c r="B7" s="45" t="str">
        <f>Uebersetzungen!D80</f>
        <v>Indicazioni sull'offerta di riduzione del traffico</v>
      </c>
      <c r="C7" s="115"/>
      <c r="D7" s="114"/>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row>
    <row r="8" spans="2:34" s="50" customFormat="1" ht="44.25" customHeight="1" x14ac:dyDescent="0.25">
      <c r="B8" s="198" t="str">
        <f>"1. "&amp;Uebersetzungen!D$19</f>
        <v>1. Offerta per la riduzione del traffico interna al quartiere</v>
      </c>
      <c r="C8" s="232"/>
      <c r="D8" s="232"/>
      <c r="E8" s="232"/>
      <c r="F8" s="233"/>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row>
    <row r="9" spans="2:34" s="50" customFormat="1" ht="49.5" customHeight="1" x14ac:dyDescent="0.25">
      <c r="B9" s="199" t="str">
        <f>Uebersetzungen!$D$81</f>
        <v>Descrizione dell'offerta</v>
      </c>
      <c r="C9" s="239"/>
      <c r="D9" s="240"/>
      <c r="E9" s="240"/>
      <c r="F9" s="241"/>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row>
    <row r="10" spans="2:34" s="50" customFormat="1" x14ac:dyDescent="0.25">
      <c r="B10" s="200"/>
      <c r="C10" s="201"/>
      <c r="D10" s="201"/>
      <c r="E10" s="202"/>
      <c r="F10" s="203"/>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row>
    <row r="11" spans="2:34" s="50" customFormat="1" ht="44.25" customHeight="1" x14ac:dyDescent="0.25">
      <c r="B11" s="204" t="str">
        <f>"2. "&amp;Uebersetzungen!D$19</f>
        <v>2. Offerta per la riduzione del traffico interna al quartiere</v>
      </c>
      <c r="C11" s="234"/>
      <c r="D11" s="234"/>
      <c r="E11" s="234"/>
      <c r="F11" s="23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row>
    <row r="12" spans="2:34" s="50" customFormat="1" ht="49.5" customHeight="1" x14ac:dyDescent="0.25">
      <c r="B12" s="205" t="str">
        <f>Uebersetzungen!$D$81</f>
        <v>Descrizione dell'offerta</v>
      </c>
      <c r="C12" s="236"/>
      <c r="D12" s="237"/>
      <c r="E12" s="237"/>
      <c r="F12" s="238"/>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row>
    <row r="13" spans="2:34" x14ac:dyDescent="0.2">
      <c r="B13" s="115"/>
      <c r="C13" s="115"/>
      <c r="D13" s="206"/>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row>
    <row r="14" spans="2:34" x14ac:dyDescent="0.2">
      <c r="B14" s="206"/>
      <c r="C14" s="206"/>
      <c r="D14" s="206"/>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row>
  </sheetData>
  <sheetProtection algorithmName="SHA-512" hashValue="2T6QOwbW2UVvzIaAR6uLYCIRsvxZFDYB+ap2akCnh+PTgiolWhbW3+zmfYAAT7PyWVTN+IrZsTZtUIQshc3bvw==" saltValue="xRKRpbupVMdAyv4w8Q9uJw==" spinCount="100000" sheet="1" objects="1" scenarios="1" selectLockedCells="1"/>
  <mergeCells count="6">
    <mergeCell ref="C1:D1"/>
    <mergeCell ref="C8:F8"/>
    <mergeCell ref="C11:F11"/>
    <mergeCell ref="C12:F12"/>
    <mergeCell ref="C9:F9"/>
    <mergeCell ref="E1:F1"/>
  </mergeCells>
  <dataValidations count="1">
    <dataValidation type="list" allowBlank="1" showInputMessage="1" showErrorMessage="1" sqref="C8:F8 C11:F11" xr:uid="{D99D1CF8-E6FF-4200-8D8A-040B7A8360B5}">
      <formula1>LST_E24</formula1>
    </dataValidation>
  </dataValidations>
  <pageMargins left="0.70866141732283472" right="0.70866141732283472" top="0.78740157480314965" bottom="0.78740157480314965" header="0.31496062992125984" footer="0.31496062992125984"/>
  <pageSetup scale="70" orientation="portrait" r:id="rId1"/>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5545-2ACF-4C51-B9EE-60A9C239B752}">
  <sheetPr codeName="Tabelle7">
    <pageSetUpPr fitToPage="1"/>
  </sheetPr>
  <dimension ref="B1:AH18"/>
  <sheetViews>
    <sheetView showGridLines="0" zoomScale="80" zoomScaleNormal="80" zoomScalePageLayoutView="70" workbookViewId="0">
      <selection activeCell="C8" sqref="C8:F8"/>
    </sheetView>
  </sheetViews>
  <sheetFormatPr baseColWidth="10" defaultColWidth="11.42578125" defaultRowHeight="14.25" x14ac:dyDescent="0.2"/>
  <cols>
    <col min="1" max="1" width="4.7109375" style="28" customWidth="1"/>
    <col min="2" max="2" width="47.140625" style="28" customWidth="1"/>
    <col min="3" max="3" width="19.7109375" style="28" bestFit="1" customWidth="1"/>
    <col min="4" max="4" width="35.28515625" style="28" customWidth="1"/>
    <col min="5" max="5" width="14.85546875" style="28" customWidth="1"/>
    <col min="6" max="6" width="10" style="28" customWidth="1"/>
    <col min="7" max="16384" width="11.42578125" style="28"/>
  </cols>
  <sheetData>
    <row r="1" spans="2:34" s="9" customFormat="1" ht="54" customHeight="1" x14ac:dyDescent="0.2">
      <c r="B1" s="211" t="e" vm="2">
        <f>'B4'!B1</f>
        <v>#VALUE!</v>
      </c>
      <c r="C1" s="214" t="str">
        <f>Uebersetzungen!D38</f>
        <v xml:space="preserve">E8 Misure per la riduzione del TPM </v>
      </c>
      <c r="D1" s="214"/>
      <c r="E1" s="215" t="str">
        <f>Uebersetzungen!$D$11&amp;" "&amp;Uebersetzungen!$D$82&amp;" "&amp;Uebersetzungen!$C$2&amp;"."&amp;Uebersetzungen!$A$2</f>
        <v>Strumento di verifica requisiti facoltativi Versione 2026.1</v>
      </c>
      <c r="F1" s="215"/>
      <c r="G1" s="20"/>
      <c r="H1" s="20"/>
      <c r="I1" s="20"/>
      <c r="J1" s="20"/>
      <c r="K1" s="20"/>
      <c r="L1" s="20"/>
      <c r="M1" s="20"/>
      <c r="N1" s="20"/>
      <c r="O1" s="20"/>
      <c r="P1" s="20"/>
      <c r="Q1" s="20"/>
      <c r="R1" s="20"/>
      <c r="S1" s="20"/>
      <c r="T1" s="20"/>
      <c r="U1" s="20"/>
      <c r="V1" s="20"/>
      <c r="W1" s="20"/>
      <c r="X1" s="23"/>
      <c r="Y1" s="24"/>
    </row>
    <row r="2" spans="2:34" s="9" customFormat="1" ht="16.149999999999999" customHeight="1" x14ac:dyDescent="0.2">
      <c r="B2" s="25"/>
      <c r="C2" s="26"/>
      <c r="D2" s="26"/>
      <c r="E2" s="27"/>
      <c r="F2" s="27"/>
      <c r="G2" s="20"/>
      <c r="H2" s="20"/>
      <c r="I2" s="20"/>
      <c r="J2" s="20"/>
      <c r="K2" s="20"/>
      <c r="L2" s="20"/>
      <c r="M2" s="20"/>
      <c r="N2" s="20"/>
      <c r="O2" s="20"/>
      <c r="P2" s="20"/>
      <c r="Q2" s="20"/>
      <c r="R2" s="20"/>
      <c r="S2" s="20"/>
      <c r="T2" s="20"/>
      <c r="U2" s="20"/>
      <c r="V2" s="20"/>
      <c r="W2" s="20"/>
      <c r="X2" s="23"/>
      <c r="Y2" s="24"/>
    </row>
    <row r="3" spans="2:34" s="43" customFormat="1" ht="15" customHeight="1" x14ac:dyDescent="0.2">
      <c r="B3" s="31" t="str">
        <f>Uebersetzungen!D15</f>
        <v>Richiesta</v>
      </c>
      <c r="D3" s="32"/>
      <c r="F3" s="114"/>
      <c r="G3" s="34"/>
      <c r="H3" s="35"/>
      <c r="I3" s="36"/>
      <c r="J3" s="34"/>
      <c r="K3" s="37"/>
      <c r="L3" s="37"/>
      <c r="M3" s="37"/>
      <c r="N3" s="37"/>
      <c r="O3" s="37"/>
      <c r="P3" s="37"/>
      <c r="Q3" s="37"/>
      <c r="R3" s="37"/>
      <c r="S3" s="37"/>
      <c r="T3" s="37"/>
      <c r="U3" s="37"/>
      <c r="V3" s="38"/>
      <c r="W3" s="39"/>
      <c r="X3" s="40"/>
      <c r="Y3" s="41"/>
      <c r="Z3" s="42"/>
      <c r="AA3" s="42"/>
      <c r="AB3" s="42"/>
      <c r="AC3" s="42"/>
      <c r="AD3" s="42"/>
      <c r="AE3" s="42"/>
      <c r="AF3" s="42"/>
      <c r="AG3" s="42"/>
      <c r="AH3" s="42"/>
    </row>
    <row r="4" spans="2:34" s="36" customFormat="1" ht="6" customHeight="1" x14ac:dyDescent="0.2">
      <c r="B4" s="46"/>
      <c r="D4" s="32"/>
      <c r="E4" s="46"/>
      <c r="F4" s="114"/>
      <c r="G4" s="34"/>
      <c r="H4" s="35"/>
      <c r="J4" s="34"/>
      <c r="K4" s="35"/>
      <c r="L4" s="35"/>
      <c r="M4" s="35"/>
      <c r="N4" s="35"/>
      <c r="O4" s="35"/>
      <c r="P4" s="35"/>
      <c r="Q4" s="35"/>
      <c r="R4" s="35"/>
      <c r="S4" s="35"/>
      <c r="T4" s="35"/>
      <c r="U4" s="35"/>
      <c r="V4" s="39"/>
      <c r="W4" s="39"/>
      <c r="X4" s="47"/>
      <c r="Y4" s="48"/>
      <c r="Z4" s="49"/>
      <c r="AA4" s="49"/>
      <c r="AB4" s="49"/>
      <c r="AC4" s="49"/>
      <c r="AD4" s="49"/>
      <c r="AE4" s="49"/>
      <c r="AF4" s="49"/>
      <c r="AG4" s="49"/>
      <c r="AH4" s="49"/>
    </row>
    <row r="5" spans="2:34" ht="15" customHeight="1" x14ac:dyDescent="0.2">
      <c r="B5" s="33" t="str">
        <f>Uebersetzungen!D20</f>
        <v>Campo di selezione</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row>
    <row r="6" spans="2:34"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row>
    <row r="7" spans="2:34" s="29" customFormat="1" ht="24.75" customHeight="1" x14ac:dyDescent="0.25">
      <c r="B7" s="45" t="str">
        <f>Uebersetzungen!D14</f>
        <v>Indicazioni sulle misure</v>
      </c>
      <c r="C7" s="115"/>
      <c r="D7" s="114"/>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row>
    <row r="8" spans="2:34" s="50" customFormat="1" ht="41.25" customHeight="1" x14ac:dyDescent="0.25">
      <c r="B8" s="198" t="str">
        <f>"1. "&amp;Uebersetzungen!D$12</f>
        <v>1. Misure per la riduzione del TPM</v>
      </c>
      <c r="C8" s="232"/>
      <c r="D8" s="232"/>
      <c r="E8" s="232"/>
      <c r="F8" s="233"/>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row>
    <row r="9" spans="2:34" s="50" customFormat="1" ht="86.65" customHeight="1" x14ac:dyDescent="0.25">
      <c r="B9" s="199" t="str">
        <f>Uebersetzungen!$D$81</f>
        <v>Descrizione dell'offerta</v>
      </c>
      <c r="C9" s="239"/>
      <c r="D9" s="240"/>
      <c r="E9" s="240"/>
      <c r="F9" s="241"/>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row>
    <row r="10" spans="2:34" s="50" customFormat="1" x14ac:dyDescent="0.25">
      <c r="B10" s="200"/>
      <c r="C10" s="201"/>
      <c r="D10" s="201"/>
      <c r="E10" s="202"/>
      <c r="F10" s="203"/>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row>
    <row r="11" spans="2:34" s="50" customFormat="1" ht="41.25" customHeight="1" x14ac:dyDescent="0.25">
      <c r="B11" s="204" t="str">
        <f>"2. "&amp;Uebersetzungen!D$19</f>
        <v>2. Offerta per la riduzione del traffico interna al quartiere</v>
      </c>
      <c r="C11" s="234"/>
      <c r="D11" s="234"/>
      <c r="E11" s="234"/>
      <c r="F11" s="23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row>
    <row r="12" spans="2:34" s="50" customFormat="1" ht="86.65" customHeight="1" x14ac:dyDescent="0.25">
      <c r="B12" s="205" t="str">
        <f>Uebersetzungen!$D$81</f>
        <v>Descrizione dell'offerta</v>
      </c>
      <c r="C12" s="236"/>
      <c r="D12" s="237"/>
      <c r="E12" s="237"/>
      <c r="F12" s="238"/>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row>
    <row r="13" spans="2:34" x14ac:dyDescent="0.2">
      <c r="B13" s="115"/>
      <c r="C13" s="115"/>
      <c r="D13" s="206"/>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row>
    <row r="14" spans="2:34" x14ac:dyDescent="0.2">
      <c r="B14" s="206"/>
      <c r="C14" s="206"/>
      <c r="D14" s="206"/>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row>
    <row r="16" spans="2:34" x14ac:dyDescent="0.2">
      <c r="B16" s="115"/>
      <c r="C16" s="115"/>
      <c r="D16" s="115"/>
      <c r="E16" s="51"/>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row>
    <row r="17" spans="2:5" x14ac:dyDescent="0.2">
      <c r="B17" s="115"/>
      <c r="C17" s="115"/>
      <c r="D17" s="115"/>
      <c r="E17" s="51"/>
    </row>
    <row r="18" spans="2:5" x14ac:dyDescent="0.2">
      <c r="B18" s="115"/>
      <c r="C18" s="115"/>
      <c r="D18" s="115"/>
      <c r="E18" s="115"/>
    </row>
  </sheetData>
  <sheetProtection algorithmName="SHA-512" hashValue="wkBR/y1QTyPuqnlQmTRoN3zwltry1KDUURYQxmAr0dd1RonL6dXFccnZuXs4acpWH+Y8jaluUBhXEQaAo7+Zyw==" saltValue="0RohRT2bTRo+D3bOel4p1w==" spinCount="100000" sheet="1" objects="1" scenarios="1" selectLockedCells="1"/>
  <mergeCells count="6">
    <mergeCell ref="C12:F12"/>
    <mergeCell ref="C1:D1"/>
    <mergeCell ref="E1:F1"/>
    <mergeCell ref="C8:F8"/>
    <mergeCell ref="C9:F9"/>
    <mergeCell ref="C11:F11"/>
  </mergeCells>
  <dataValidations count="1">
    <dataValidation type="list" allowBlank="1" showInputMessage="1" showErrorMessage="1" sqref="C8:F8 C11:F11" xr:uid="{65620AA2-0967-428B-9128-3C1D7331D4F0}">
      <formula1>LST_E25</formula1>
    </dataValidation>
  </dataValidations>
  <pageMargins left="0.70866141732283472" right="0.70866141732283472" top="0.78740157480314965" bottom="0.78740157480314965" header="0.31496062992125984" footer="0.31496062992125984"/>
  <pageSetup scale="71" orientation="portrait" r:id="rId1"/>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26A41-271B-4BFB-968A-189B968BF62F}">
  <sheetPr codeName="Tabelle8">
    <pageSetUpPr fitToPage="1"/>
  </sheetPr>
  <dimension ref="B1:AI13"/>
  <sheetViews>
    <sheetView showGridLines="0" zoomScale="80" zoomScaleNormal="80" zoomScalePageLayoutView="70" workbookViewId="0">
      <selection activeCell="C8" sqref="C8"/>
    </sheetView>
  </sheetViews>
  <sheetFormatPr baseColWidth="10" defaultColWidth="11.42578125" defaultRowHeight="14.25" x14ac:dyDescent="0.2"/>
  <cols>
    <col min="1" max="1" width="2.140625" style="28" customWidth="1"/>
    <col min="2" max="2" width="52.5703125" style="28" customWidth="1"/>
    <col min="3" max="3" width="16.140625" style="28" customWidth="1"/>
    <col min="4" max="4" width="4.5703125" style="28" customWidth="1"/>
    <col min="5" max="5" width="13.42578125" style="28" customWidth="1"/>
    <col min="6" max="6" width="16.140625" style="28" customWidth="1"/>
    <col min="7" max="7" width="10" style="28" customWidth="1"/>
    <col min="8" max="16384" width="11.42578125" style="28"/>
  </cols>
  <sheetData>
    <row r="1" spans="2:35" s="9" customFormat="1" ht="54" customHeight="1" x14ac:dyDescent="0.2">
      <c r="B1" s="211" t="e" vm="2">
        <f>'B4'!B1</f>
        <v>#VALUE!</v>
      </c>
      <c r="C1" s="214" t="str">
        <f>Uebersetzungen!D39</f>
        <v xml:space="preserve">E9 Stazioni di ricarica bidirezionali </v>
      </c>
      <c r="D1" s="214"/>
      <c r="E1" s="214"/>
      <c r="F1" s="215" t="str">
        <f>Uebersetzungen!$D$11&amp;" "&amp;Uebersetzungen!$D$82&amp;" "&amp;Uebersetzungen!$C$2&amp;"."&amp;Uebersetzungen!$A$2</f>
        <v>Strumento di verifica requisiti facoltativi Versione 2026.1</v>
      </c>
      <c r="G1" s="215"/>
      <c r="H1" s="20"/>
      <c r="I1" s="20"/>
      <c r="J1" s="20"/>
      <c r="K1" s="20"/>
      <c r="L1" s="20"/>
      <c r="M1" s="20"/>
      <c r="N1" s="20"/>
      <c r="O1" s="20"/>
      <c r="P1" s="20"/>
      <c r="Q1" s="20"/>
      <c r="R1" s="20"/>
      <c r="S1" s="20"/>
      <c r="T1" s="20"/>
      <c r="U1" s="20"/>
      <c r="V1" s="20"/>
      <c r="W1" s="20"/>
      <c r="X1" s="20"/>
      <c r="Y1" s="23"/>
      <c r="Z1" s="24"/>
    </row>
    <row r="2" spans="2:35" s="9" customFormat="1" ht="16.149999999999999" customHeight="1" x14ac:dyDescent="0.2">
      <c r="B2" s="25"/>
      <c r="C2" s="26"/>
      <c r="D2" s="26"/>
      <c r="E2" s="26"/>
      <c r="F2" s="27"/>
      <c r="G2" s="27"/>
      <c r="H2" s="20"/>
      <c r="I2" s="20"/>
      <c r="J2" s="20"/>
      <c r="K2" s="20"/>
      <c r="L2" s="20"/>
      <c r="M2" s="20"/>
      <c r="N2" s="20"/>
      <c r="O2" s="20"/>
      <c r="P2" s="20"/>
      <c r="Q2" s="20"/>
      <c r="R2" s="20"/>
      <c r="S2" s="20"/>
      <c r="T2" s="20"/>
      <c r="U2" s="20"/>
      <c r="V2" s="20"/>
      <c r="W2" s="20"/>
      <c r="X2" s="20"/>
      <c r="Y2" s="23"/>
      <c r="Z2" s="24"/>
    </row>
    <row r="3" spans="2:35" s="43" customFormat="1" ht="15" customHeight="1" x14ac:dyDescent="0.2">
      <c r="B3" s="31" t="str">
        <f>Uebersetzungen!D15</f>
        <v>Richiesta</v>
      </c>
      <c r="E3" s="32"/>
      <c r="G3" s="114"/>
      <c r="H3" s="34"/>
      <c r="I3" s="35"/>
      <c r="J3" s="36"/>
      <c r="K3" s="34"/>
      <c r="L3" s="37"/>
      <c r="M3" s="37"/>
      <c r="N3" s="37"/>
      <c r="O3" s="37"/>
      <c r="P3" s="37"/>
      <c r="Q3" s="37"/>
      <c r="R3" s="37"/>
      <c r="S3" s="37"/>
      <c r="T3" s="37"/>
      <c r="U3" s="37"/>
      <c r="V3" s="37"/>
      <c r="W3" s="38"/>
      <c r="X3" s="39"/>
      <c r="Y3" s="40"/>
      <c r="Z3" s="41"/>
      <c r="AA3" s="42"/>
      <c r="AB3" s="42"/>
      <c r="AC3" s="42"/>
      <c r="AD3" s="42"/>
      <c r="AE3" s="42"/>
      <c r="AF3" s="42"/>
      <c r="AG3" s="42"/>
      <c r="AH3" s="42"/>
      <c r="AI3" s="42"/>
    </row>
    <row r="4" spans="2:35" s="36" customFormat="1" ht="6" customHeight="1" x14ac:dyDescent="0.2">
      <c r="B4" s="46"/>
      <c r="E4" s="32"/>
      <c r="F4" s="46"/>
      <c r="G4" s="114"/>
      <c r="H4" s="34"/>
      <c r="I4" s="35"/>
      <c r="K4" s="34"/>
      <c r="L4" s="35"/>
      <c r="M4" s="35"/>
      <c r="N4" s="35"/>
      <c r="O4" s="35"/>
      <c r="P4" s="35"/>
      <c r="Q4" s="35"/>
      <c r="R4" s="35"/>
      <c r="S4" s="35"/>
      <c r="T4" s="35"/>
      <c r="U4" s="35"/>
      <c r="V4" s="35"/>
      <c r="W4" s="39"/>
      <c r="X4" s="39"/>
      <c r="Y4" s="47"/>
      <c r="Z4" s="48"/>
      <c r="AA4" s="49"/>
      <c r="AB4" s="49"/>
      <c r="AC4" s="49"/>
      <c r="AD4" s="49"/>
      <c r="AE4" s="49"/>
      <c r="AF4" s="49"/>
      <c r="AG4" s="49"/>
      <c r="AH4" s="49"/>
      <c r="AI4" s="49"/>
    </row>
    <row r="5" spans="2:35" ht="15" customHeight="1" x14ac:dyDescent="0.2">
      <c r="B5" s="33" t="str">
        <f>Uebersetzungen!D20</f>
        <v>Campo di selezione</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row>
    <row r="6" spans="2:35" x14ac:dyDescent="0.2">
      <c r="B6" s="46"/>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row>
    <row r="7" spans="2:35" s="29" customFormat="1" ht="19.5" customHeight="1" x14ac:dyDescent="0.25">
      <c r="B7" s="45" t="str">
        <f>Uebersetzungen!D83</f>
        <v>Indicazioni sulle stazioni di ricarica bidirezionali</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row>
    <row r="8" spans="2:35" s="52" customFormat="1" ht="27.95" customHeight="1" x14ac:dyDescent="0.25">
      <c r="B8" s="198" t="str">
        <f>Uebersetzungen!D21</f>
        <v>Numero totale di parcheggi</v>
      </c>
      <c r="C8" s="148"/>
      <c r="D8" s="115"/>
      <c r="E8" s="152"/>
      <c r="F8" s="152"/>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row>
    <row r="9" spans="2:35" s="52" customFormat="1" ht="27.95" customHeight="1" x14ac:dyDescent="0.25">
      <c r="B9" s="207" t="str">
        <f>Uebersetzungen!D22</f>
        <v>Numero di parcheggi con stazione di ricarica bidirezionale</v>
      </c>
      <c r="C9" s="151"/>
      <c r="D9" s="115"/>
      <c r="E9" s="152"/>
      <c r="F9" s="152"/>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row>
    <row r="10" spans="2:35" ht="31.5" customHeight="1" x14ac:dyDescent="0.25">
      <c r="B10" s="45" t="str">
        <f>Uebersetzungen!D79</f>
        <v xml:space="preserve">Risultati </v>
      </c>
      <c r="C10" s="153"/>
      <c r="D10" s="153"/>
      <c r="E10" s="153"/>
      <c r="F10" s="15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2:35" ht="27.95" customHeight="1" x14ac:dyDescent="0.25">
      <c r="B11" s="208"/>
      <c r="C11" s="94" t="str">
        <f>Uebersetzungen!$D$106</f>
        <v>Valore di progetto</v>
      </c>
      <c r="D11" s="219" t="str">
        <f>Uebersetzungen!$D$107</f>
        <v>Requisito</v>
      </c>
      <c r="E11" s="220"/>
      <c r="F11" s="95" t="str">
        <f>Uebersetzungen!$D$108</f>
        <v>Soddisfatto?</v>
      </c>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row>
    <row r="12" spans="2:35" s="52" customFormat="1" ht="27.95" customHeight="1" x14ac:dyDescent="0.25">
      <c r="B12" s="207" t="str">
        <f>Uebersetzungen!D84</f>
        <v>Parte di parcheggi con stazioni di ricarica bidirezionali</v>
      </c>
      <c r="C12" s="183" t="str">
        <f>IFERROR(C9/C8,"-")</f>
        <v>-</v>
      </c>
      <c r="D12" s="209" t="s">
        <v>2</v>
      </c>
      <c r="E12" s="185">
        <v>0.05</v>
      </c>
      <c r="F12" s="65" t="str">
        <f>IF(C12="-","-",IF(C12&gt;=E12,Uebersetzungen!$D$64,Uebersetzungen!$D$65))</f>
        <v>-</v>
      </c>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row r="13" spans="2:35" ht="19.149999999999999" customHeight="1" x14ac:dyDescent="0.2">
      <c r="B13" s="114"/>
      <c r="C13" s="153"/>
      <c r="D13" s="153"/>
      <c r="E13" s="153"/>
      <c r="F13" s="153"/>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row>
  </sheetData>
  <sheetProtection algorithmName="SHA-512" hashValue="/og2bhzqgjYC6eErWsZxsKAsdCtVMZx3CfNzdmm5Xlr7Bqzwjr7BkjG7mKgM7TZU5gHYGW5q68CX6BkPE0ipxQ==" saltValue="Byh0Y/TDfAPcD4G3b9HVLA==" spinCount="100000" sheet="1" objects="1" scenarios="1" selectLockedCells="1"/>
  <mergeCells count="3">
    <mergeCell ref="C1:E1"/>
    <mergeCell ref="F1:G1"/>
    <mergeCell ref="D11:E11"/>
  </mergeCells>
  <pageMargins left="0.70866141732283472" right="0.70866141732283472" top="0.78740157480314965" bottom="0.78740157480314965" header="0.31496062992125984" footer="0.31496062992125984"/>
  <pageSetup scale="79" orientation="portrait" r:id="rId1"/>
  <colBreaks count="1" manualBreakCount="1">
    <brk id="7" max="1048575" man="1"/>
  </colBreaks>
  <extLst>
    <ext xmlns:x14="http://schemas.microsoft.com/office/spreadsheetml/2009/9/main" uri="{78C0D931-6437-407d-A8EE-F0AAD7539E65}">
      <x14:conditionalFormattings>
        <x14:conditionalFormatting xmlns:xm="http://schemas.microsoft.com/office/excel/2006/main">
          <x14:cfRule type="cellIs" priority="1" operator="equal" id="{7753840F-B88D-410A-834C-695D9EDFCC56}">
            <xm:f>Uebersetzungen!$D$65</xm:f>
            <x14:dxf>
              <font>
                <color rgb="FFFF0000"/>
              </font>
              <fill>
                <patternFill>
                  <bgColor rgb="FFFFB7B7"/>
                </patternFill>
              </fill>
            </x14:dxf>
          </x14:cfRule>
          <x14:cfRule type="cellIs" priority="4" operator="equal" id="{711F85FA-FC1D-4583-83C6-46788DDE28C6}">
            <xm:f>Uebersetzungen!$D$64</xm:f>
            <x14:dxf>
              <font>
                <b/>
                <i val="0"/>
                <color rgb="FF00B050"/>
              </font>
              <fill>
                <patternFill>
                  <bgColor rgb="FF8CF866"/>
                </patternFill>
              </fill>
            </x14:dxf>
          </x14:cfRule>
          <xm:sqref>F12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SKCW24DMUQ4M-227545371-646013</_dlc_DocId>
    <lcf76f155ced4ddcb4097134ff3c332f xmlns="f9ded8a6-640d-4e2b-81aa-3f415abfbf2d">
      <Terms xmlns="http://schemas.microsoft.com/office/infopath/2007/PartnerControls"/>
    </lcf76f155ced4ddcb4097134ff3c332f>
    <TaxCatchAll xmlns="19415a2c-3045-4769-8042-b2d573daa356" xsi:nil="true"/>
    <_dlc_DocIdUrl xmlns="19415a2c-3045-4769-8042-b2d573daa356">
      <Url>https://mst239701.sharepoint.com/sites/Files/_layouts/15/DocIdRedir.aspx?ID=SKCW24DMUQ4M-227545371-646013</Url>
      <Description>SKCW24DMUQ4M-227545371-646013</Description>
    </_dlc_DocIdUrl>
    <SharedWithUsers xmlns="19415a2c-3045-4769-8042-b2d573daa356">
      <UserInfo>
        <DisplayName>Stefanie Steiner | Minergie</DisplayName>
        <AccountId>82</AccountId>
        <AccountType/>
      </UserInfo>
      <UserInfo>
        <DisplayName>Maja Dzakulin | Minergie</DisplayName>
        <AccountId>113</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315DD-528A-423E-97DD-FFED4D719BDF}">
  <ds:schemaRefs>
    <ds:schemaRef ds:uri="http://schemas.microsoft.com/sharepoint/events"/>
  </ds:schemaRefs>
</ds:datastoreItem>
</file>

<file path=customXml/itemProps2.xml><?xml version="1.0" encoding="utf-8"?>
<ds:datastoreItem xmlns:ds="http://schemas.openxmlformats.org/officeDocument/2006/customXml" ds:itemID="{2C61F5C5-C869-4EC2-AEEF-C4F3FF0BC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DD55E-69D8-4ACA-9518-6EF34221A89A}">
  <ds:schemaRefs>
    <ds:schemaRef ds:uri="http://www.w3.org/XML/1998/namespace"/>
    <ds:schemaRef ds:uri="http://purl.org/dc/dcmitype/"/>
    <ds:schemaRef ds:uri="f9ded8a6-640d-4e2b-81aa-3f415abfbf2d"/>
    <ds:schemaRef ds:uri="http://purl.org/dc/elements/1.1/"/>
    <ds:schemaRef ds:uri="http://schemas.openxmlformats.org/package/2006/metadata/core-properties"/>
    <ds:schemaRef ds:uri="19415a2c-3045-4769-8042-b2d573daa356"/>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3D99E453-32DA-4894-8F98-FA5B9DFADA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21</vt:i4>
      </vt:variant>
    </vt:vector>
  </HeadingPairs>
  <TitlesOfParts>
    <vt:vector size="32" baseType="lpstr">
      <vt:lpstr>B4</vt:lpstr>
      <vt:lpstr>B5</vt:lpstr>
      <vt:lpstr>C7</vt:lpstr>
      <vt:lpstr>C9</vt:lpstr>
      <vt:lpstr>D5</vt:lpstr>
      <vt:lpstr>E6</vt:lpstr>
      <vt:lpstr>E7</vt:lpstr>
      <vt:lpstr>E8</vt:lpstr>
      <vt:lpstr>E9</vt:lpstr>
      <vt:lpstr>Listen</vt:lpstr>
      <vt:lpstr>Uebersetzungen</vt:lpstr>
      <vt:lpstr>'B4'!Druckbereich</vt:lpstr>
      <vt:lpstr>'B5'!Druckbereich</vt:lpstr>
      <vt:lpstr>'C7'!Druckbereich</vt:lpstr>
      <vt:lpstr>'C9'!Druckbereich</vt:lpstr>
      <vt:lpstr>'D5'!Druckbereich</vt:lpstr>
      <vt:lpstr>'E6'!Druckbereich</vt:lpstr>
      <vt:lpstr>'E7'!Druckbereich</vt:lpstr>
      <vt:lpstr>'E8'!Druckbereich</vt:lpstr>
      <vt:lpstr>'E9'!Druckbereich</vt:lpstr>
      <vt:lpstr>LST_E23</vt:lpstr>
      <vt:lpstr>LST_E24</vt:lpstr>
      <vt:lpstr>LST_E25</vt:lpstr>
      <vt:lpstr>LST_Joker</vt:lpstr>
      <vt:lpstr>LST_Lage</vt:lpstr>
      <vt:lpstr>LST_Langsamverkehr</vt:lpstr>
      <vt:lpstr>LST_OV</vt:lpstr>
      <vt:lpstr>LSTB14</vt:lpstr>
      <vt:lpstr>LSTC22</vt:lpstr>
      <vt:lpstr>LSTC22_2</vt:lpstr>
      <vt:lpstr>LSTC22_3</vt:lpstr>
      <vt:lpstr>LSTLage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dc:creator>
  <cp:keywords/>
  <dc:description/>
  <cp:lastModifiedBy>Stefanie Steiner | Minergie</cp:lastModifiedBy>
  <cp:revision/>
  <cp:lastPrinted>2026-01-05T12:49:03Z</cp:lastPrinted>
  <dcterms:created xsi:type="dcterms:W3CDTF">2023-05-30T12:14:13Z</dcterms:created>
  <dcterms:modified xsi:type="dcterms:W3CDTF">2026-01-05T13:02:15Z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1c82c335-b1a8-41b3-aab1-1108747af317</vt:lpwstr>
  </property>
  <property fmtid="{D5CDD505-2E9C-101B-9397-08002B2CF9AE}" pid="4" name="MediaServiceImageTags">
    <vt:lpwstr/>
  </property>
</Properties>
</file>